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дома по благоустройству 2015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Area" localSheetId="0">'дома по благоустройству 2015'!$A$1:$CW$39</definedName>
  </definedNames>
  <calcPr calcId="125725" calcMode="manual"/>
</workbook>
</file>

<file path=xl/calcChain.xml><?xml version="1.0" encoding="utf-8"?>
<calcChain xmlns="http://schemas.openxmlformats.org/spreadsheetml/2006/main">
  <c r="CB34" i="3"/>
  <c r="CB36" s="1"/>
  <c r="CW33"/>
  <c r="CV33"/>
  <c r="CW32"/>
  <c r="CV32"/>
  <c r="CW30"/>
  <c r="CV30"/>
  <c r="CW29"/>
  <c r="CV29"/>
  <c r="CW27"/>
  <c r="CV27"/>
  <c r="CW18"/>
  <c r="CV18"/>
  <c r="CW17"/>
  <c r="CV17"/>
  <c r="CW16"/>
  <c r="CV16"/>
  <c r="CW15"/>
  <c r="CV15"/>
  <c r="CW31"/>
  <c r="CW28"/>
  <c r="CW26"/>
  <c r="CW25"/>
  <c r="CW24"/>
  <c r="CW23"/>
  <c r="CW22" s="1"/>
  <c r="CW21"/>
  <c r="CW20"/>
  <c r="CW19"/>
  <c r="CV31"/>
  <c r="CV28" s="1"/>
  <c r="CV26"/>
  <c r="CV25"/>
  <c r="CV24"/>
  <c r="CV23"/>
  <c r="CV22" s="1"/>
  <c r="CV21"/>
  <c r="CV20"/>
  <c r="CV19"/>
  <c r="BX33"/>
  <c r="BX32"/>
  <c r="BX31"/>
  <c r="BX30"/>
  <c r="BX29"/>
  <c r="BX28" s="1"/>
  <c r="BX27"/>
  <c r="BX26"/>
  <c r="BX25"/>
  <c r="BX24"/>
  <c r="BX23"/>
  <c r="BX22" s="1"/>
  <c r="BX21"/>
  <c r="BX20"/>
  <c r="BX19"/>
  <c r="BX18"/>
  <c r="BX17"/>
  <c r="BX16"/>
  <c r="BX15"/>
  <c r="BX14" s="1"/>
  <c r="BX34" s="1"/>
  <c r="BX36" s="1"/>
  <c r="BW33"/>
  <c r="BV33"/>
  <c r="BU33"/>
  <c r="BW32"/>
  <c r="BV32"/>
  <c r="BU32"/>
  <c r="BW31"/>
  <c r="BV31"/>
  <c r="BU31"/>
  <c r="BW30"/>
  <c r="BV30"/>
  <c r="BU30"/>
  <c r="BW29"/>
  <c r="BW28" s="1"/>
  <c r="BV29"/>
  <c r="BU29"/>
  <c r="BU28"/>
  <c r="BW27"/>
  <c r="BV27"/>
  <c r="BU27"/>
  <c r="BW26"/>
  <c r="BV26"/>
  <c r="BU26"/>
  <c r="BW25"/>
  <c r="BV25"/>
  <c r="BU25"/>
  <c r="BW24"/>
  <c r="BV24"/>
  <c r="BU24"/>
  <c r="BU22" s="1"/>
  <c r="BW23"/>
  <c r="BV23"/>
  <c r="BV22" s="1"/>
  <c r="BU23"/>
  <c r="BW22"/>
  <c r="BW21"/>
  <c r="BV21"/>
  <c r="BU21"/>
  <c r="BW20"/>
  <c r="BV20"/>
  <c r="BU20"/>
  <c r="BW19"/>
  <c r="BV19"/>
  <c r="BU19"/>
  <c r="BW18"/>
  <c r="BV18"/>
  <c r="BU18"/>
  <c r="BW17"/>
  <c r="BV17"/>
  <c r="BU17"/>
  <c r="BW16"/>
  <c r="BV16"/>
  <c r="BU16"/>
  <c r="BW15"/>
  <c r="BV15"/>
  <c r="BU15"/>
  <c r="BU14"/>
  <c r="BU34" s="1"/>
  <c r="BU36" s="1"/>
  <c r="BT33"/>
  <c r="BS33"/>
  <c r="BR33"/>
  <c r="BQ33"/>
  <c r="BT32"/>
  <c r="BS32"/>
  <c r="BR32"/>
  <c r="BQ32"/>
  <c r="BT31"/>
  <c r="BS31"/>
  <c r="BR31"/>
  <c r="BQ31"/>
  <c r="BT30"/>
  <c r="BS30"/>
  <c r="BR30"/>
  <c r="BQ30"/>
  <c r="BT29"/>
  <c r="BS29"/>
  <c r="BR29"/>
  <c r="BQ29"/>
  <c r="BT28"/>
  <c r="BS28"/>
  <c r="BR28"/>
  <c r="BQ28"/>
  <c r="BT27"/>
  <c r="BS27"/>
  <c r="BR27"/>
  <c r="BQ27"/>
  <c r="BT26"/>
  <c r="BS26"/>
  <c r="BR26"/>
  <c r="BQ26"/>
  <c r="BT25"/>
  <c r="BS25"/>
  <c r="BR25"/>
  <c r="BQ25"/>
  <c r="BT24"/>
  <c r="BS24"/>
  <c r="BR24"/>
  <c r="BQ24"/>
  <c r="BT23"/>
  <c r="BS23"/>
  <c r="BR23"/>
  <c r="BQ23"/>
  <c r="BT22"/>
  <c r="BS22"/>
  <c r="BR22"/>
  <c r="BQ22"/>
  <c r="BT21"/>
  <c r="BS21"/>
  <c r="BR21"/>
  <c r="BQ21"/>
  <c r="BT20"/>
  <c r="BS20"/>
  <c r="BR20"/>
  <c r="BQ20"/>
  <c r="BT19"/>
  <c r="BS19"/>
  <c r="BR19"/>
  <c r="BQ19"/>
  <c r="BT18"/>
  <c r="BS18"/>
  <c r="BR18"/>
  <c r="BQ18"/>
  <c r="BT17"/>
  <c r="BS17"/>
  <c r="BR17"/>
  <c r="BQ17"/>
  <c r="BT16"/>
  <c r="BS16"/>
  <c r="BR16"/>
  <c r="BQ16"/>
  <c r="BT15"/>
  <c r="BS15"/>
  <c r="BR15"/>
  <c r="BQ15"/>
  <c r="BT14"/>
  <c r="BT34" s="1"/>
  <c r="BT36" s="1"/>
  <c r="BS14"/>
  <c r="BS34" s="1"/>
  <c r="BS36" s="1"/>
  <c r="BR14"/>
  <c r="BR34" s="1"/>
  <c r="BR36" s="1"/>
  <c r="BQ14"/>
  <c r="BQ34" s="1"/>
  <c r="BQ36" s="1"/>
  <c r="BP33"/>
  <c r="BP32"/>
  <c r="BP31"/>
  <c r="BP30"/>
  <c r="BP29"/>
  <c r="BP28"/>
  <c r="BP27"/>
  <c r="BP26"/>
  <c r="BP25"/>
  <c r="BP24"/>
  <c r="BP23"/>
  <c r="BP22"/>
  <c r="BP21"/>
  <c r="BP20"/>
  <c r="BP19"/>
  <c r="BP18"/>
  <c r="BP17"/>
  <c r="BP16"/>
  <c r="BP15"/>
  <c r="BP14"/>
  <c r="BP34" s="1"/>
  <c r="BP36" s="1"/>
  <c r="BO33"/>
  <c r="BO32"/>
  <c r="BO31"/>
  <c r="BO30"/>
  <c r="BO29"/>
  <c r="BO27"/>
  <c r="BO26"/>
  <c r="BO25"/>
  <c r="BO24"/>
  <c r="BO23"/>
  <c r="BO21"/>
  <c r="BO20"/>
  <c r="BO19"/>
  <c r="BO18"/>
  <c r="BO17"/>
  <c r="BO16"/>
  <c r="BO15"/>
  <c r="CD33"/>
  <c r="CE33"/>
  <c r="CF33"/>
  <c r="CG33"/>
  <c r="CH33"/>
  <c r="CI33"/>
  <c r="CJ33"/>
  <c r="CK33"/>
  <c r="CL33"/>
  <c r="CM33"/>
  <c r="CN33"/>
  <c r="CO33"/>
  <c r="CP33"/>
  <c r="CQ33"/>
  <c r="CR33"/>
  <c r="CS33"/>
  <c r="CC33"/>
  <c r="CD32"/>
  <c r="CE32"/>
  <c r="CF32"/>
  <c r="CG32"/>
  <c r="CH32"/>
  <c r="CI32"/>
  <c r="CJ32"/>
  <c r="CK32"/>
  <c r="CL32"/>
  <c r="CM32"/>
  <c r="CN32"/>
  <c r="CO32"/>
  <c r="CP32"/>
  <c r="CQ32"/>
  <c r="CR32"/>
  <c r="CS32"/>
  <c r="CC32"/>
  <c r="CD31"/>
  <c r="CE31"/>
  <c r="CF31"/>
  <c r="CG31"/>
  <c r="CH31"/>
  <c r="CI31"/>
  <c r="CJ31"/>
  <c r="CK31"/>
  <c r="CL31"/>
  <c r="CM31"/>
  <c r="CN31"/>
  <c r="CO31"/>
  <c r="CP31"/>
  <c r="CQ31"/>
  <c r="CR31"/>
  <c r="CS31"/>
  <c r="CC31"/>
  <c r="CD27"/>
  <c r="CE27"/>
  <c r="CF27"/>
  <c r="CG27"/>
  <c r="CH27"/>
  <c r="CI27"/>
  <c r="CJ27"/>
  <c r="CK27"/>
  <c r="CL27"/>
  <c r="CM27"/>
  <c r="CN27"/>
  <c r="CO27"/>
  <c r="CP27"/>
  <c r="CQ27"/>
  <c r="CR27"/>
  <c r="CS27"/>
  <c r="CC27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S29"/>
  <c r="CR29"/>
  <c r="CQ29"/>
  <c r="CP29"/>
  <c r="CO29"/>
  <c r="CN29"/>
  <c r="CM29"/>
  <c r="CM28" s="1"/>
  <c r="CL29"/>
  <c r="CK29"/>
  <c r="CK28" s="1"/>
  <c r="CJ29"/>
  <c r="CI29"/>
  <c r="CI28" s="1"/>
  <c r="CH29"/>
  <c r="CG29"/>
  <c r="CG28" s="1"/>
  <c r="CF29"/>
  <c r="CE29"/>
  <c r="CE28" s="1"/>
  <c r="CD29"/>
  <c r="CC29"/>
  <c r="CC28" s="1"/>
  <c r="CR28"/>
  <c r="CP28"/>
  <c r="CN28"/>
  <c r="CL28"/>
  <c r="CJ28"/>
  <c r="CH28"/>
  <c r="CF28"/>
  <c r="CD28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S24"/>
  <c r="CR24"/>
  <c r="CQ24"/>
  <c r="CP24"/>
  <c r="CO24"/>
  <c r="CN24"/>
  <c r="CM24"/>
  <c r="CL24"/>
  <c r="CK24"/>
  <c r="CJ24"/>
  <c r="CI24"/>
  <c r="CH24"/>
  <c r="CG24"/>
  <c r="CF24"/>
  <c r="CE24"/>
  <c r="CD24"/>
  <c r="CC24"/>
  <c r="CS23"/>
  <c r="CR23"/>
  <c r="CR22" s="1"/>
  <c r="CQ23"/>
  <c r="CP23"/>
  <c r="CP22" s="1"/>
  <c r="CO23"/>
  <c r="CN23"/>
  <c r="CN22" s="1"/>
  <c r="CM23"/>
  <c r="CL23"/>
  <c r="CL22" s="1"/>
  <c r="CK23"/>
  <c r="CJ23"/>
  <c r="CJ22" s="1"/>
  <c r="CI23"/>
  <c r="CH23"/>
  <c r="CH22" s="1"/>
  <c r="CG23"/>
  <c r="CF23"/>
  <c r="CF22" s="1"/>
  <c r="CE23"/>
  <c r="CD23"/>
  <c r="CD22" s="1"/>
  <c r="CC23"/>
  <c r="CS22"/>
  <c r="CQ22"/>
  <c r="CO22"/>
  <c r="CM22"/>
  <c r="CK22"/>
  <c r="CI22"/>
  <c r="CG22"/>
  <c r="CE22"/>
  <c r="CC22"/>
  <c r="CS21"/>
  <c r="CR21"/>
  <c r="CQ21"/>
  <c r="CP21"/>
  <c r="CO21"/>
  <c r="CN21"/>
  <c r="CM21"/>
  <c r="CL21"/>
  <c r="CK21"/>
  <c r="CJ21"/>
  <c r="CI21"/>
  <c r="CH21"/>
  <c r="CG21"/>
  <c r="CF21"/>
  <c r="CE21"/>
  <c r="CD21"/>
  <c r="CC21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S19"/>
  <c r="CR19"/>
  <c r="CQ19"/>
  <c r="CP19"/>
  <c r="CO19"/>
  <c r="CN19"/>
  <c r="CM19"/>
  <c r="CL19"/>
  <c r="CK19"/>
  <c r="CJ19"/>
  <c r="CI19"/>
  <c r="CH19"/>
  <c r="CG19"/>
  <c r="CF19"/>
  <c r="CE19"/>
  <c r="CD19"/>
  <c r="CC19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S15"/>
  <c r="CR15"/>
  <c r="CR14" s="1"/>
  <c r="CR34" s="1"/>
  <c r="CR36" s="1"/>
  <c r="CQ15"/>
  <c r="CP15"/>
  <c r="CP14" s="1"/>
  <c r="CP34" s="1"/>
  <c r="CP36" s="1"/>
  <c r="CO15"/>
  <c r="CN15"/>
  <c r="CN14" s="1"/>
  <c r="CN34" s="1"/>
  <c r="CN36" s="1"/>
  <c r="CM15"/>
  <c r="CL15"/>
  <c r="CL14" s="1"/>
  <c r="CL34" s="1"/>
  <c r="CL36" s="1"/>
  <c r="CK15"/>
  <c r="CJ15"/>
  <c r="CJ14" s="1"/>
  <c r="CJ34" s="1"/>
  <c r="CJ36" s="1"/>
  <c r="CI15"/>
  <c r="CH15"/>
  <c r="CH14" s="1"/>
  <c r="CH34" s="1"/>
  <c r="CH36" s="1"/>
  <c r="CG15"/>
  <c r="CF15"/>
  <c r="CF14" s="1"/>
  <c r="CF34" s="1"/>
  <c r="CF36" s="1"/>
  <c r="CE15"/>
  <c r="CD15"/>
  <c r="CD14" s="1"/>
  <c r="CD34" s="1"/>
  <c r="CD36" s="1"/>
  <c r="CC15"/>
  <c r="CS14"/>
  <c r="CQ14"/>
  <c r="CO14"/>
  <c r="CM14"/>
  <c r="CM34" s="1"/>
  <c r="CM36" s="1"/>
  <c r="CK14"/>
  <c r="CK34" s="1"/>
  <c r="CK36" s="1"/>
  <c r="CI14"/>
  <c r="CI34" s="1"/>
  <c r="CI36" s="1"/>
  <c r="CG14"/>
  <c r="CG34" s="1"/>
  <c r="CG36" s="1"/>
  <c r="CE14"/>
  <c r="CE34" s="1"/>
  <c r="CE36" s="1"/>
  <c r="CC14"/>
  <c r="CC34" s="1"/>
  <c r="CC36" s="1"/>
  <c r="CA31"/>
  <c r="CA29"/>
  <c r="CA24"/>
  <c r="CA33"/>
  <c r="CA32"/>
  <c r="CA30"/>
  <c r="CA28" s="1"/>
  <c r="CA27"/>
  <c r="CA26"/>
  <c r="CA25"/>
  <c r="CA23"/>
  <c r="CA22" s="1"/>
  <c r="CA21"/>
  <c r="CA20"/>
  <c r="CA19"/>
  <c r="CA18"/>
  <c r="CA17"/>
  <c r="CA16"/>
  <c r="CA15"/>
  <c r="CA9"/>
  <c r="BL33"/>
  <c r="BK33"/>
  <c r="BJ33"/>
  <c r="BI33"/>
  <c r="BH33"/>
  <c r="BG33"/>
  <c r="BF33"/>
  <c r="BE33"/>
  <c r="BD33"/>
  <c r="BC33"/>
  <c r="BB33"/>
  <c r="BA33"/>
  <c r="BL32"/>
  <c r="BK32"/>
  <c r="BJ32"/>
  <c r="BI32"/>
  <c r="BH32"/>
  <c r="BG32"/>
  <c r="BF32"/>
  <c r="BE32"/>
  <c r="BD32"/>
  <c r="BC32"/>
  <c r="BB32"/>
  <c r="BA32"/>
  <c r="BL31"/>
  <c r="BK31"/>
  <c r="BJ31"/>
  <c r="BI31"/>
  <c r="BH31"/>
  <c r="BG31"/>
  <c r="BF31"/>
  <c r="BE31"/>
  <c r="BD31"/>
  <c r="BC31"/>
  <c r="BB31"/>
  <c r="BA31"/>
  <c r="BL30"/>
  <c r="BK30"/>
  <c r="BJ30"/>
  <c r="BI30"/>
  <c r="BH30"/>
  <c r="BG30"/>
  <c r="BF30"/>
  <c r="BE30"/>
  <c r="BD30"/>
  <c r="BC30"/>
  <c r="BB30"/>
  <c r="BA30"/>
  <c r="BL29"/>
  <c r="BK29"/>
  <c r="BJ29"/>
  <c r="BI29"/>
  <c r="BH29"/>
  <c r="BG29"/>
  <c r="BF29"/>
  <c r="BE29"/>
  <c r="BD29"/>
  <c r="BC29"/>
  <c r="BB29"/>
  <c r="BA29"/>
  <c r="BL28"/>
  <c r="BK28"/>
  <c r="BJ28"/>
  <c r="BI28"/>
  <c r="BH28"/>
  <c r="BG28"/>
  <c r="BF28"/>
  <c r="BE28"/>
  <c r="BD28"/>
  <c r="BC28"/>
  <c r="BB28"/>
  <c r="BA28"/>
  <c r="BL27"/>
  <c r="BK27"/>
  <c r="BJ27"/>
  <c r="BI27"/>
  <c r="BH27"/>
  <c r="BG27"/>
  <c r="BF27"/>
  <c r="BE27"/>
  <c r="BD27"/>
  <c r="BC27"/>
  <c r="BB27"/>
  <c r="BA27"/>
  <c r="BL26"/>
  <c r="BK26"/>
  <c r="BJ26"/>
  <c r="BI26"/>
  <c r="BH26"/>
  <c r="BG26"/>
  <c r="BF26"/>
  <c r="BE26"/>
  <c r="BD26"/>
  <c r="BC26"/>
  <c r="BB26"/>
  <c r="BA26"/>
  <c r="BL25"/>
  <c r="BK25"/>
  <c r="BJ25"/>
  <c r="BI25"/>
  <c r="BH25"/>
  <c r="BG25"/>
  <c r="BF25"/>
  <c r="BE25"/>
  <c r="BD25"/>
  <c r="BC25"/>
  <c r="BB25"/>
  <c r="BA25"/>
  <c r="BL24"/>
  <c r="BK24"/>
  <c r="BJ24"/>
  <c r="BI24"/>
  <c r="BH24"/>
  <c r="BG24"/>
  <c r="BF24"/>
  <c r="BE24"/>
  <c r="BD24"/>
  <c r="BC24"/>
  <c r="BB24"/>
  <c r="BA24"/>
  <c r="BL23"/>
  <c r="BK23"/>
  <c r="BJ23"/>
  <c r="BI23"/>
  <c r="BH23"/>
  <c r="BG23"/>
  <c r="BF23"/>
  <c r="BE23"/>
  <c r="BD23"/>
  <c r="BC23"/>
  <c r="BB23"/>
  <c r="BA23"/>
  <c r="BL22"/>
  <c r="BK22"/>
  <c r="BJ22"/>
  <c r="BI22"/>
  <c r="BH22"/>
  <c r="BG22"/>
  <c r="BF22"/>
  <c r="BE22"/>
  <c r="BD22"/>
  <c r="BC22"/>
  <c r="BB22"/>
  <c r="BA22"/>
  <c r="BL21"/>
  <c r="BK21"/>
  <c r="BJ21"/>
  <c r="BI21"/>
  <c r="BH21"/>
  <c r="BG21"/>
  <c r="BF21"/>
  <c r="BE21"/>
  <c r="BD21"/>
  <c r="BC21"/>
  <c r="BB21"/>
  <c r="BA21"/>
  <c r="BL20"/>
  <c r="BK20"/>
  <c r="BJ20"/>
  <c r="BI20"/>
  <c r="BH20"/>
  <c r="BG20"/>
  <c r="BF20"/>
  <c r="BE20"/>
  <c r="BD20"/>
  <c r="BC20"/>
  <c r="BB20"/>
  <c r="BA20"/>
  <c r="BL19"/>
  <c r="BK19"/>
  <c r="BJ19"/>
  <c r="BI19"/>
  <c r="BH19"/>
  <c r="BG19"/>
  <c r="BF19"/>
  <c r="BE19"/>
  <c r="BD19"/>
  <c r="BC19"/>
  <c r="BB19"/>
  <c r="BA19"/>
  <c r="BL18"/>
  <c r="BK18"/>
  <c r="BJ18"/>
  <c r="BI18"/>
  <c r="BH18"/>
  <c r="BG18"/>
  <c r="BF18"/>
  <c r="BE18"/>
  <c r="BD18"/>
  <c r="BC18"/>
  <c r="BB18"/>
  <c r="BA18"/>
  <c r="BL17"/>
  <c r="BK17"/>
  <c r="BJ17"/>
  <c r="BI17"/>
  <c r="BH17"/>
  <c r="BG17"/>
  <c r="BF17"/>
  <c r="BE17"/>
  <c r="BD17"/>
  <c r="BC17"/>
  <c r="BB17"/>
  <c r="BA17"/>
  <c r="BL16"/>
  <c r="BK16"/>
  <c r="BJ16"/>
  <c r="BI16"/>
  <c r="BH16"/>
  <c r="BG16"/>
  <c r="BF16"/>
  <c r="BE16"/>
  <c r="BD16"/>
  <c r="BC16"/>
  <c r="BB16"/>
  <c r="BA16"/>
  <c r="BL15"/>
  <c r="BK15"/>
  <c r="BJ15"/>
  <c r="BI15"/>
  <c r="BH15"/>
  <c r="BG15"/>
  <c r="BF15"/>
  <c r="BE15"/>
  <c r="BD15"/>
  <c r="BC15"/>
  <c r="BB15"/>
  <c r="BA15"/>
  <c r="BL14"/>
  <c r="BL34" s="1"/>
  <c r="BL36" s="1"/>
  <c r="BK14"/>
  <c r="BK34" s="1"/>
  <c r="BK36" s="1"/>
  <c r="BJ14"/>
  <c r="BJ34" s="1"/>
  <c r="BJ36" s="1"/>
  <c r="BI14"/>
  <c r="BI34" s="1"/>
  <c r="BI36" s="1"/>
  <c r="BH14"/>
  <c r="BH34" s="1"/>
  <c r="BH36" s="1"/>
  <c r="BG14"/>
  <c r="BG34" s="1"/>
  <c r="BG36" s="1"/>
  <c r="BF14"/>
  <c r="BF34" s="1"/>
  <c r="BF36" s="1"/>
  <c r="BE14"/>
  <c r="BE34" s="1"/>
  <c r="BE36" s="1"/>
  <c r="BD14"/>
  <c r="BD34" s="1"/>
  <c r="BD36" s="1"/>
  <c r="BC14"/>
  <c r="BC34" s="1"/>
  <c r="BC36" s="1"/>
  <c r="BB14"/>
  <c r="BB34" s="1"/>
  <c r="BB36" s="1"/>
  <c r="BA14"/>
  <c r="BA34" s="1"/>
  <c r="BA36" s="1"/>
  <c r="V33"/>
  <c r="W33"/>
  <c r="X33"/>
  <c r="Y33"/>
  <c r="Z33"/>
  <c r="AA33"/>
  <c r="AB33"/>
  <c r="AC33"/>
  <c r="AD33"/>
  <c r="AE33"/>
  <c r="AF33"/>
  <c r="AG33"/>
  <c r="AH33"/>
  <c r="AI33"/>
  <c r="AJ33"/>
  <c r="AK33"/>
  <c r="AL33"/>
  <c r="AM33"/>
  <c r="AN33"/>
  <c r="AO33"/>
  <c r="AP33"/>
  <c r="AQ33"/>
  <c r="AR33"/>
  <c r="AS33"/>
  <c r="AT33"/>
  <c r="AU33"/>
  <c r="AV33"/>
  <c r="AW33"/>
  <c r="AX33"/>
  <c r="AY33"/>
  <c r="AZ33"/>
  <c r="V32"/>
  <c r="W32"/>
  <c r="X32"/>
  <c r="Y32"/>
  <c r="Z32"/>
  <c r="AA32"/>
  <c r="AB32"/>
  <c r="AC32"/>
  <c r="AD32"/>
  <c r="AE32"/>
  <c r="AF32"/>
  <c r="AG32"/>
  <c r="AH32"/>
  <c r="AI32"/>
  <c r="AJ32"/>
  <c r="AK32"/>
  <c r="AL32"/>
  <c r="AM32"/>
  <c r="AN32"/>
  <c r="AO32"/>
  <c r="AP32"/>
  <c r="AQ32"/>
  <c r="AR32"/>
  <c r="AS32"/>
  <c r="AT32"/>
  <c r="AU32"/>
  <c r="AV32"/>
  <c r="AW32"/>
  <c r="AX32"/>
  <c r="AY32"/>
  <c r="AZ32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V30"/>
  <c r="W30"/>
  <c r="X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AQ30"/>
  <c r="AR30"/>
  <c r="AS30"/>
  <c r="AT30"/>
  <c r="AU30"/>
  <c r="AV30"/>
  <c r="AW30"/>
  <c r="AX30"/>
  <c r="AY30"/>
  <c r="AZ30"/>
  <c r="V29"/>
  <c r="W29"/>
  <c r="X29"/>
  <c r="Y29"/>
  <c r="Z29"/>
  <c r="AA29"/>
  <c r="AB29"/>
  <c r="AC29"/>
  <c r="AD29"/>
  <c r="AE29"/>
  <c r="AF29"/>
  <c r="AG29"/>
  <c r="AH29"/>
  <c r="AI29"/>
  <c r="AI28" s="1"/>
  <c r="AJ29"/>
  <c r="AK29"/>
  <c r="AK28" s="1"/>
  <c r="AL29"/>
  <c r="AM29"/>
  <c r="AM28" s="1"/>
  <c r="AN29"/>
  <c r="AO29"/>
  <c r="AP29"/>
  <c r="AQ29"/>
  <c r="AR29"/>
  <c r="AS29"/>
  <c r="AT29"/>
  <c r="AU29"/>
  <c r="AV29"/>
  <c r="AW29"/>
  <c r="AX29"/>
  <c r="AY29"/>
  <c r="AZ29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AO27"/>
  <c r="AP27"/>
  <c r="AQ27"/>
  <c r="AR27"/>
  <c r="AS27"/>
  <c r="AT27"/>
  <c r="AU27"/>
  <c r="AV27"/>
  <c r="AW27"/>
  <c r="AX27"/>
  <c r="AY27"/>
  <c r="AZ27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V21"/>
  <c r="W21"/>
  <c r="X21"/>
  <c r="Y21"/>
  <c r="Z21"/>
  <c r="AA21"/>
  <c r="AB21"/>
  <c r="AC21"/>
  <c r="AD21"/>
  <c r="AE21"/>
  <c r="AF21"/>
  <c r="AG21"/>
  <c r="AH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V20"/>
  <c r="W20"/>
  <c r="X20"/>
  <c r="Y20"/>
  <c r="Z20"/>
  <c r="AA20"/>
  <c r="AB20"/>
  <c r="AC20"/>
  <c r="AD20"/>
  <c r="AE20"/>
  <c r="AF20"/>
  <c r="AG20"/>
  <c r="AH20"/>
  <c r="AI20"/>
  <c r="AJ20"/>
  <c r="AK20"/>
  <c r="AL20"/>
  <c r="AM20"/>
  <c r="AN20"/>
  <c r="AO20"/>
  <c r="AP20"/>
  <c r="AQ20"/>
  <c r="AR20"/>
  <c r="AS20"/>
  <c r="AT20"/>
  <c r="AU20"/>
  <c r="AV20"/>
  <c r="AW20"/>
  <c r="AX20"/>
  <c r="AY20"/>
  <c r="AZ20"/>
  <c r="V19"/>
  <c r="W19"/>
  <c r="X19"/>
  <c r="Y19"/>
  <c r="Z19"/>
  <c r="AA19"/>
  <c r="AB19"/>
  <c r="AC19"/>
  <c r="AD19"/>
  <c r="AE19"/>
  <c r="AF19"/>
  <c r="AG19"/>
  <c r="AH19"/>
  <c r="AI19"/>
  <c r="AJ19"/>
  <c r="AK19"/>
  <c r="AL19"/>
  <c r="AM19"/>
  <c r="AN19"/>
  <c r="AO19"/>
  <c r="AP19"/>
  <c r="AQ19"/>
  <c r="AR19"/>
  <c r="AS19"/>
  <c r="AT19"/>
  <c r="AU19"/>
  <c r="AV19"/>
  <c r="AW19"/>
  <c r="AX19"/>
  <c r="AY19"/>
  <c r="AZ19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V15"/>
  <c r="W15"/>
  <c r="X15"/>
  <c r="Y15"/>
  <c r="Z15"/>
  <c r="AA15"/>
  <c r="AB15"/>
  <c r="AC15"/>
  <c r="AD15"/>
  <c r="AE15"/>
  <c r="AF15"/>
  <c r="AG15"/>
  <c r="AH15"/>
  <c r="AI15"/>
  <c r="AJ15"/>
  <c r="AK15"/>
  <c r="AL15"/>
  <c r="AM15"/>
  <c r="AN15"/>
  <c r="AO15"/>
  <c r="AP15"/>
  <c r="AQ15"/>
  <c r="AR15"/>
  <c r="AS15"/>
  <c r="AT15"/>
  <c r="AU15"/>
  <c r="AV15"/>
  <c r="AW15"/>
  <c r="AX15"/>
  <c r="AY15"/>
  <c r="AZ15"/>
  <c r="M33"/>
  <c r="N33"/>
  <c r="O33"/>
  <c r="P33"/>
  <c r="Q33"/>
  <c r="R33"/>
  <c r="S33"/>
  <c r="M32"/>
  <c r="N32"/>
  <c r="O32"/>
  <c r="P32"/>
  <c r="Q32"/>
  <c r="R32"/>
  <c r="S32"/>
  <c r="M31"/>
  <c r="N31"/>
  <c r="O31"/>
  <c r="P31"/>
  <c r="Q31"/>
  <c r="R31"/>
  <c r="S31"/>
  <c r="M30"/>
  <c r="N30"/>
  <c r="O30"/>
  <c r="P30"/>
  <c r="Q30"/>
  <c r="R30"/>
  <c r="S30"/>
  <c r="M29"/>
  <c r="N29"/>
  <c r="O29"/>
  <c r="P29"/>
  <c r="Q29"/>
  <c r="R29"/>
  <c r="S29"/>
  <c r="M27"/>
  <c r="N27"/>
  <c r="O27"/>
  <c r="P27"/>
  <c r="Q27"/>
  <c r="R27"/>
  <c r="S27"/>
  <c r="M26"/>
  <c r="N26"/>
  <c r="O26"/>
  <c r="P26"/>
  <c r="Q26"/>
  <c r="R26"/>
  <c r="S26"/>
  <c r="M25"/>
  <c r="N25"/>
  <c r="O25"/>
  <c r="P25"/>
  <c r="Q25"/>
  <c r="R25"/>
  <c r="S25"/>
  <c r="M24"/>
  <c r="N24"/>
  <c r="O24"/>
  <c r="P24"/>
  <c r="Q24"/>
  <c r="R24"/>
  <c r="S24"/>
  <c r="M23"/>
  <c r="N23"/>
  <c r="O23"/>
  <c r="P23"/>
  <c r="Q23"/>
  <c r="R23"/>
  <c r="S23"/>
  <c r="M21"/>
  <c r="N21"/>
  <c r="O21"/>
  <c r="P21"/>
  <c r="Q21"/>
  <c r="R21"/>
  <c r="S21"/>
  <c r="M20"/>
  <c r="N20"/>
  <c r="O20"/>
  <c r="P20"/>
  <c r="Q20"/>
  <c r="R20"/>
  <c r="S20"/>
  <c r="M19"/>
  <c r="N19"/>
  <c r="O19"/>
  <c r="P19"/>
  <c r="Q19"/>
  <c r="R19"/>
  <c r="S19"/>
  <c r="M18"/>
  <c r="N18"/>
  <c r="O18"/>
  <c r="P18"/>
  <c r="Q18"/>
  <c r="R18"/>
  <c r="S18"/>
  <c r="M17"/>
  <c r="N17"/>
  <c r="O17"/>
  <c r="P17"/>
  <c r="Q17"/>
  <c r="R17"/>
  <c r="S17"/>
  <c r="M16"/>
  <c r="N16"/>
  <c r="O16"/>
  <c r="P16"/>
  <c r="Q16"/>
  <c r="R16"/>
  <c r="S16"/>
  <c r="M15"/>
  <c r="N15"/>
  <c r="O15"/>
  <c r="P15"/>
  <c r="Q15"/>
  <c r="R15"/>
  <c r="S15"/>
  <c r="S9"/>
  <c r="R9"/>
  <c r="Q9"/>
  <c r="P9"/>
  <c r="O9"/>
  <c r="N9"/>
  <c r="M9"/>
  <c r="L9"/>
  <c r="K9"/>
  <c r="J9"/>
  <c r="J33"/>
  <c r="K33"/>
  <c r="L33"/>
  <c r="J32"/>
  <c r="K32"/>
  <c r="L32"/>
  <c r="J31"/>
  <c r="K31"/>
  <c r="L31"/>
  <c r="J30"/>
  <c r="K30"/>
  <c r="L30"/>
  <c r="J29"/>
  <c r="K29"/>
  <c r="L29"/>
  <c r="J27"/>
  <c r="K27"/>
  <c r="L27"/>
  <c r="J26"/>
  <c r="K26"/>
  <c r="L26"/>
  <c r="J25"/>
  <c r="K25"/>
  <c r="L25"/>
  <c r="J24"/>
  <c r="K24"/>
  <c r="L24"/>
  <c r="J23"/>
  <c r="K23"/>
  <c r="L23"/>
  <c r="J21"/>
  <c r="K21"/>
  <c r="L21"/>
  <c r="J20"/>
  <c r="K20"/>
  <c r="L20"/>
  <c r="J19"/>
  <c r="K19"/>
  <c r="L19"/>
  <c r="J18"/>
  <c r="K18"/>
  <c r="L18"/>
  <c r="J17"/>
  <c r="K17"/>
  <c r="L17"/>
  <c r="J16"/>
  <c r="K16"/>
  <c r="L16"/>
  <c r="I33"/>
  <c r="I32"/>
  <c r="I31"/>
  <c r="I30"/>
  <c r="I29"/>
  <c r="I27"/>
  <c r="I26"/>
  <c r="I25"/>
  <c r="I24"/>
  <c r="I23"/>
  <c r="I21"/>
  <c r="I20"/>
  <c r="I19"/>
  <c r="I18"/>
  <c r="I17"/>
  <c r="I16"/>
  <c r="J15"/>
  <c r="K15"/>
  <c r="L15"/>
  <c r="I15"/>
  <c r="I9"/>
  <c r="CO34" l="1"/>
  <c r="CO36" s="1"/>
  <c r="CO28"/>
  <c r="CQ28"/>
  <c r="CQ34" s="1"/>
  <c r="CQ36" s="1"/>
  <c r="CS28"/>
  <c r="CS34" s="1"/>
  <c r="CS36" s="1"/>
  <c r="BO14"/>
  <c r="BO28"/>
  <c r="BW14"/>
  <c r="BW34" s="1"/>
  <c r="BW36" s="1"/>
  <c r="BV28"/>
  <c r="CV14"/>
  <c r="CV34" s="1"/>
  <c r="CV36" s="1"/>
  <c r="AZ14"/>
  <c r="AX14"/>
  <c r="AV14"/>
  <c r="AT14"/>
  <c r="AR14"/>
  <c r="AP14"/>
  <c r="AH14"/>
  <c r="AF14"/>
  <c r="AD14"/>
  <c r="AY22"/>
  <c r="AW22"/>
  <c r="AU22"/>
  <c r="AS22"/>
  <c r="AQ22"/>
  <c r="AO22"/>
  <c r="AG22"/>
  <c r="AE22"/>
  <c r="AC22"/>
  <c r="AA22"/>
  <c r="Y22"/>
  <c r="AZ28"/>
  <c r="AX28"/>
  <c r="AV28"/>
  <c r="AT28"/>
  <c r="AR28"/>
  <c r="AP28"/>
  <c r="AH28"/>
  <c r="AF28"/>
  <c r="AD28"/>
  <c r="AB28"/>
  <c r="Z28"/>
  <c r="X28"/>
  <c r="BO22"/>
  <c r="BV14"/>
  <c r="BV34" s="1"/>
  <c r="BV36" s="1"/>
  <c r="CW14"/>
  <c r="CW34" s="1"/>
  <c r="CW36" s="1"/>
  <c r="CA14"/>
  <c r="CA34" s="1"/>
  <c r="CA36" s="1"/>
  <c r="AM14"/>
  <c r="AK14"/>
  <c r="AI14"/>
  <c r="AN22"/>
  <c r="AL22"/>
  <c r="AJ22"/>
  <c r="R14"/>
  <c r="P14"/>
  <c r="N14"/>
  <c r="S22"/>
  <c r="Q22"/>
  <c r="O22"/>
  <c r="M22"/>
  <c r="R28"/>
  <c r="P28"/>
  <c r="N28"/>
  <c r="AY14"/>
  <c r="AW14"/>
  <c r="AU14"/>
  <c r="AS14"/>
  <c r="AQ14"/>
  <c r="AO14"/>
  <c r="AN14"/>
  <c r="AL14"/>
  <c r="AJ14"/>
  <c r="AG14"/>
  <c r="AE14"/>
  <c r="AC14"/>
  <c r="AA14"/>
  <c r="Y14"/>
  <c r="W14"/>
  <c r="AZ22"/>
  <c r="AX22"/>
  <c r="AV22"/>
  <c r="AT22"/>
  <c r="AR22"/>
  <c r="AP22"/>
  <c r="AM22"/>
  <c r="AK22"/>
  <c r="AI22"/>
  <c r="AH22"/>
  <c r="AF22"/>
  <c r="AD22"/>
  <c r="AB22"/>
  <c r="Z22"/>
  <c r="X22"/>
  <c r="V22"/>
  <c r="AY28"/>
  <c r="AW28"/>
  <c r="AU28"/>
  <c r="AS28"/>
  <c r="AQ28"/>
  <c r="AO28"/>
  <c r="AN28"/>
  <c r="AL28"/>
  <c r="AJ28"/>
  <c r="AG28"/>
  <c r="AE28"/>
  <c r="AC28"/>
  <c r="AA28"/>
  <c r="Y28"/>
  <c r="W28"/>
  <c r="L14"/>
  <c r="J14"/>
  <c r="S14"/>
  <c r="Q14"/>
  <c r="O14"/>
  <c r="M14"/>
  <c r="R22"/>
  <c r="P22"/>
  <c r="N22"/>
  <c r="S28"/>
  <c r="Q28"/>
  <c r="O28"/>
  <c r="M28"/>
  <c r="AB14"/>
  <c r="AB34" s="1"/>
  <c r="AB36" s="1"/>
  <c r="Z14"/>
  <c r="Z34" s="1"/>
  <c r="Z36" s="1"/>
  <c r="X14"/>
  <c r="X34" s="1"/>
  <c r="X36" s="1"/>
  <c r="V14"/>
  <c r="W22"/>
  <c r="V28"/>
  <c r="K22"/>
  <c r="L28"/>
  <c r="J28"/>
  <c r="K14"/>
  <c r="L22"/>
  <c r="J22"/>
  <c r="K28"/>
  <c r="H31"/>
  <c r="H14"/>
  <c r="H29"/>
  <c r="H26"/>
  <c r="H27"/>
  <c r="Y34" l="1"/>
  <c r="Y36" s="1"/>
  <c r="AC34"/>
  <c r="AC36" s="1"/>
  <c r="AG34"/>
  <c r="AG36" s="1"/>
  <c r="AL34"/>
  <c r="AL36" s="1"/>
  <c r="AO34"/>
  <c r="AO36" s="1"/>
  <c r="AS34"/>
  <c r="AS36" s="1"/>
  <c r="AW34"/>
  <c r="AW36" s="1"/>
  <c r="AK34"/>
  <c r="AK36" s="1"/>
  <c r="AF34"/>
  <c r="AF36" s="1"/>
  <c r="AP34"/>
  <c r="AP36" s="1"/>
  <c r="AT34"/>
  <c r="AT36" s="1"/>
  <c r="AX34"/>
  <c r="AX36" s="1"/>
  <c r="BO34"/>
  <c r="BO36" s="1"/>
  <c r="K34"/>
  <c r="K36" s="1"/>
  <c r="V34"/>
  <c r="V36" s="1"/>
  <c r="W34"/>
  <c r="W36" s="1"/>
  <c r="AA34"/>
  <c r="AA36" s="1"/>
  <c r="AE34"/>
  <c r="AE36" s="1"/>
  <c r="AJ34"/>
  <c r="AJ36" s="1"/>
  <c r="AN34"/>
  <c r="AN36" s="1"/>
  <c r="AQ34"/>
  <c r="AQ36" s="1"/>
  <c r="AU34"/>
  <c r="AU36" s="1"/>
  <c r="AY34"/>
  <c r="AY36" s="1"/>
  <c r="AI34"/>
  <c r="AI36" s="1"/>
  <c r="AM34"/>
  <c r="AM36" s="1"/>
  <c r="AD34"/>
  <c r="AD36" s="1"/>
  <c r="AH34"/>
  <c r="AH36" s="1"/>
  <c r="AR34"/>
  <c r="AR36" s="1"/>
  <c r="AV34"/>
  <c r="AV36" s="1"/>
  <c r="AZ34"/>
  <c r="AZ36" s="1"/>
  <c r="M34"/>
  <c r="M36" s="1"/>
  <c r="Q34"/>
  <c r="Q36" s="1"/>
  <c r="J34"/>
  <c r="J36" s="1"/>
  <c r="P34"/>
  <c r="P36" s="1"/>
  <c r="O34"/>
  <c r="O36" s="1"/>
  <c r="S34"/>
  <c r="S36" s="1"/>
  <c r="L34"/>
  <c r="L36" s="1"/>
  <c r="N34"/>
  <c r="N36" s="1"/>
  <c r="R34"/>
  <c r="R36" s="1"/>
  <c r="I22"/>
  <c r="H28"/>
  <c r="H22"/>
  <c r="H9"/>
  <c r="H36" l="1"/>
  <c r="I28"/>
  <c r="I14" l="1"/>
  <c r="I34" l="1"/>
  <c r="CX34" l="1"/>
  <c r="CY34" s="1"/>
  <c r="I36"/>
</calcChain>
</file>

<file path=xl/sharedStrings.xml><?xml version="1.0" encoding="utf-8"?>
<sst xmlns="http://schemas.openxmlformats.org/spreadsheetml/2006/main" count="244" uniqueCount="146">
  <si>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</si>
  <si>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</si>
  <si>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</si>
  <si>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</si>
  <si>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</si>
  <si>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</si>
  <si>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</si>
  <si>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</si>
  <si>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</si>
  <si>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</si>
  <si>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</si>
  <si>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</si>
  <si>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</si>
  <si>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</si>
  <si>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</si>
  <si>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</si>
  <si>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</si>
  <si>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</si>
  <si>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</si>
  <si>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</si>
  <si>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</si>
  <si>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</si>
  <si>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</si>
  <si>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</si>
  <si>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</si>
  <si>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</si>
  <si>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</si>
  <si>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</si>
  <si>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</si>
  <si>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</si>
  <si>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</si>
  <si>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МВК  деревянный не благоустроенный без канализации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</si>
  <si>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</si>
  <si>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</si>
  <si>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</si>
  <si>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</si>
  <si>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</si>
  <si>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</si>
  <si>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</si>
  <si>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</si>
  <si>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</si>
  <si>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</si>
  <si>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</si>
  <si>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</si>
  <si>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</si>
  <si>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</si>
  <si>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</si>
  <si>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</si>
  <si>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</si>
  <si>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</si>
  <si>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</si>
  <si>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>МВК     деревянный благоустроенный дом с центр отоплением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</si>
  <si>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</si>
  <si>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</si>
  <si>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</si>
  <si>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ул. Победы, 120</t>
  </si>
  <si>
    <t>ул. Победы, 118, корп. 1</t>
  </si>
  <si>
    <t>ул. Победы, 120, корп. 1</t>
  </si>
  <si>
    <t>ул. Победы, 75</t>
  </si>
  <si>
    <t>ул. Родионова, 4</t>
  </si>
  <si>
    <t>ул. Родионова, 8</t>
  </si>
  <si>
    <t>ул. Родионова, 20</t>
  </si>
  <si>
    <t>ул. Сибирская, 33</t>
  </si>
  <si>
    <t>ул. Сибирская, 28</t>
  </si>
  <si>
    <t>ул. Сибирская, 29</t>
  </si>
  <si>
    <t>ул. Сибирская, 32</t>
  </si>
  <si>
    <t>ул. Победы, 144, корп. 1</t>
  </si>
  <si>
    <t>ул. Родионова, 17</t>
  </si>
  <si>
    <t>ул. Междуречье, 35, корп. 1</t>
  </si>
  <si>
    <t>ул. Сибирская, 35</t>
  </si>
  <si>
    <t>ул. М. Новова, 1</t>
  </si>
  <si>
    <t>ул. М. Новова, 2</t>
  </si>
  <si>
    <t>ул. М. Новова, 7</t>
  </si>
  <si>
    <t>ул. М. Новова, 8</t>
  </si>
  <si>
    <t>ул. М. Новова, 14</t>
  </si>
  <si>
    <t>ул. М. Новова, 15</t>
  </si>
  <si>
    <t>ул. М. Новова, 12</t>
  </si>
  <si>
    <t>ул. М. Новова, 13</t>
  </si>
  <si>
    <t>ул. М. Новова, 10</t>
  </si>
  <si>
    <t>ул. М. Новова, 11</t>
  </si>
  <si>
    <t>ул. М. Новова, 6</t>
  </si>
  <si>
    <t>ул. Победы, 146</t>
  </si>
  <si>
    <t>ул. Победы, 100, корп. 1</t>
  </si>
  <si>
    <t>ул. Победы, 102</t>
  </si>
  <si>
    <t>ул. Победы, 104</t>
  </si>
  <si>
    <t>ул. Победы, 104, корп. 1</t>
  </si>
  <si>
    <t>ул. Победы, 106</t>
  </si>
  <si>
    <t>ул. Победы, 80, корп. 1</t>
  </si>
  <si>
    <t>ул. Победы, 57</t>
  </si>
  <si>
    <t>ул. Сибирская, 11</t>
  </si>
  <si>
    <t>ул. Сибирская, 31</t>
  </si>
  <si>
    <t>ул. М.Новова, 21</t>
  </si>
  <si>
    <t>ул. М.Новова, 18</t>
  </si>
  <si>
    <t>ул. Победы, 132, корп. 1</t>
  </si>
  <si>
    <t>ул. Победы, 134</t>
  </si>
  <si>
    <t>ул. Победы, 136</t>
  </si>
  <si>
    <t>ул. Победы, 138</t>
  </si>
  <si>
    <t>ул. Победы, 142</t>
  </si>
  <si>
    <t>ул. Победы, 142, корп. 1</t>
  </si>
  <si>
    <t>ул. Победы, 92</t>
  </si>
  <si>
    <t>ул. Победы, 94</t>
  </si>
  <si>
    <t>ул. Победы, 96</t>
  </si>
  <si>
    <t>ул. Победы, 98, корп. 1</t>
  </si>
  <si>
    <t>ул. Победы, 100</t>
  </si>
  <si>
    <t>ул. Победы, 106, корп. 2</t>
  </si>
  <si>
    <t>ул. Стахановская, 47</t>
  </si>
  <si>
    <t>ул. Стаханоская, 41</t>
  </si>
  <si>
    <t>ул. М.Новова, 33</t>
  </si>
  <si>
    <t>ул. Победы, 148</t>
  </si>
  <si>
    <t>ул. Победы, 78</t>
  </si>
  <si>
    <t>ул. Победы, 82</t>
  </si>
  <si>
    <t>ул. Победы, 55</t>
  </si>
  <si>
    <t>ул. Победы, 150</t>
  </si>
  <si>
    <t>ул. Родионова, 7</t>
  </si>
  <si>
    <t>ул. Сибирская, 34</t>
  </si>
  <si>
    <t>ул. Сибирская, 36</t>
  </si>
  <si>
    <t>ул. Сибирская, 5</t>
  </si>
  <si>
    <t>ул. Победы, 76</t>
  </si>
  <si>
    <t>ул. Победы, 82, корп. 1</t>
  </si>
  <si>
    <t>ул. Победы, 51</t>
  </si>
  <si>
    <t>ул. Родионова, 3</t>
  </si>
  <si>
    <t>ул. Сибирская, 38</t>
  </si>
  <si>
    <t>ул. Сибирская, 30</t>
  </si>
  <si>
    <t>ул. Стахановская, 45</t>
  </si>
  <si>
    <t>ул. Родионова, 13</t>
  </si>
  <si>
    <t>ул. М.Новова, 29</t>
  </si>
  <si>
    <t>ул. Победы, 59</t>
  </si>
  <si>
    <t>деревянный не благоустроенный с центр отоплением</t>
  </si>
  <si>
    <t>ул. Победы, 118</t>
  </si>
  <si>
    <t>ул. Победы, 85</t>
  </si>
  <si>
    <t>ул. Победы, 156</t>
  </si>
  <si>
    <t>ул. Победы, 156, корп. 1</t>
  </si>
  <si>
    <t>ул. Победы, 158</t>
  </si>
  <si>
    <t>ул. М.Новова, 16</t>
  </si>
  <si>
    <t>ул. М.Новова, 19</t>
  </si>
  <si>
    <t>ул. М.Новова, 23</t>
  </si>
  <si>
    <t>ул. М.Новова, 28</t>
  </si>
  <si>
    <t>ул. Стахановская, 43</t>
  </si>
  <si>
    <t>ул. Стахановская, 46</t>
  </si>
  <si>
    <t>ул. Победы, 122</t>
  </si>
  <si>
    <t>Лот № 2</t>
  </si>
  <si>
    <t>Жилой район      Маймаксанский        территориальный округ</t>
  </si>
  <si>
    <t>Приложение №2</t>
  </si>
  <si>
    <t>к извещению и документации</t>
  </si>
  <si>
    <t>о проведении конкурса</t>
  </si>
  <si>
    <t>МВК   деревянный не благоустроенный с центр отопленим без канализации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</si>
</sst>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9"/>
      <color rgb="FFC0000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/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4" fontId="8" fillId="2" borderId="2" xfId="0" applyNumberFormat="1" applyFont="1" applyFill="1" applyBorder="1" applyAlignment="1">
      <alignment horizontal="right" vertical="center"/>
    </xf>
    <xf numFmtId="4" fontId="10" fillId="2" borderId="5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left" vertical="top"/>
    </xf>
    <xf numFmtId="0" fontId="3" fillId="2" borderId="0" xfId="0" applyFont="1" applyFill="1" applyAlignment="1"/>
    <xf numFmtId="0" fontId="2" fillId="2" borderId="0" xfId="0" applyFont="1" applyFill="1" applyAlignment="1"/>
    <xf numFmtId="164" fontId="11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wrapText="1"/>
    </xf>
    <xf numFmtId="4" fontId="8" fillId="2" borderId="3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/>
    <xf numFmtId="4" fontId="10" fillId="0" borderId="5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4" fontId="2" fillId="2" borderId="0" xfId="0" applyNumberFormat="1" applyFont="1" applyFill="1" applyAlignment="1">
      <alignment horizontal="right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4" fontId="9" fillId="2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top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4" fontId="8" fillId="2" borderId="7" xfId="0" applyNumberFormat="1" applyFont="1" applyFill="1" applyBorder="1" applyAlignment="1">
      <alignment vertical="center"/>
    </xf>
    <xf numFmtId="4" fontId="8" fillId="2" borderId="8" xfId="0" applyNumberFormat="1" applyFont="1" applyFill="1" applyBorder="1" applyAlignment="1">
      <alignment vertical="center"/>
    </xf>
    <xf numFmtId="4" fontId="8" fillId="2" borderId="9" xfId="0" applyNumberFormat="1" applyFont="1" applyFill="1" applyBorder="1" applyAlignment="1">
      <alignment vertical="center"/>
    </xf>
    <xf numFmtId="4" fontId="8" fillId="2" borderId="10" xfId="0" applyNumberFormat="1" applyFont="1" applyFill="1" applyBorder="1" applyAlignment="1">
      <alignment vertical="center"/>
    </xf>
    <xf numFmtId="4" fontId="8" fillId="2" borderId="11" xfId="0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Border="1" applyAlignment="1"/>
    <xf numFmtId="3" fontId="10" fillId="0" borderId="5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left" vertical="top"/>
    </xf>
    <xf numFmtId="4" fontId="8" fillId="2" borderId="2" xfId="0" applyNumberFormat="1" applyFont="1" applyFill="1" applyBorder="1" applyAlignment="1">
      <alignment horizontal="left" vertical="top"/>
    </xf>
    <xf numFmtId="4" fontId="8" fillId="2" borderId="4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U43"/>
  <sheetViews>
    <sheetView tabSelected="1" view="pageBreakPreview" zoomScaleNormal="100" zoomScaleSheetLayoutView="100" workbookViewId="0">
      <pane xSplit="6" ySplit="7" topLeftCell="G20" activePane="bottomRight" state="frozen"/>
      <selection pane="topRight" activeCell="CV1" sqref="CV1"/>
      <selection pane="bottomLeft" activeCell="A29" sqref="A29"/>
      <selection pane="bottomRight" activeCell="CX35" sqref="CX35"/>
    </sheetView>
  </sheetViews>
  <sheetFormatPr defaultRowHeight="12.75"/>
  <cols>
    <col min="1" max="5" width="9.140625" style="10"/>
    <col min="6" max="6" width="19.140625" style="10" customWidth="1"/>
    <col min="7" max="7" width="25.28515625" style="10" customWidth="1"/>
    <col min="8" max="8" width="11.42578125" style="14" customWidth="1"/>
    <col min="9" max="13" width="9.7109375" style="14" customWidth="1"/>
    <col min="14" max="19" width="11.85546875" style="14" customWidth="1"/>
    <col min="20" max="20" width="25.28515625" style="10" customWidth="1"/>
    <col min="21" max="21" width="13" style="14" customWidth="1"/>
    <col min="22" max="35" width="8.85546875" style="14" customWidth="1"/>
    <col min="36" max="52" width="8.85546875" style="10" customWidth="1"/>
    <col min="53" max="57" width="8.85546875" style="14" customWidth="1"/>
    <col min="58" max="64" width="8.85546875" style="10" customWidth="1"/>
    <col min="65" max="65" width="24.42578125" style="10" customWidth="1"/>
    <col min="66" max="66" width="11" style="10" customWidth="1"/>
    <col min="67" max="76" width="9" style="10" customWidth="1"/>
    <col min="77" max="77" width="24.85546875" style="10" customWidth="1"/>
    <col min="78" max="78" width="11.85546875" style="10" customWidth="1"/>
    <col min="79" max="79" width="9.140625" style="14" customWidth="1"/>
    <col min="80" max="80" width="12" style="14" customWidth="1"/>
    <col min="81" max="82" width="9" style="29" customWidth="1"/>
    <col min="83" max="83" width="9" style="10" customWidth="1"/>
    <col min="84" max="94" width="9" style="29" customWidth="1"/>
    <col min="95" max="97" width="9" style="10" customWidth="1"/>
    <col min="98" max="98" width="24.85546875" style="10" customWidth="1"/>
    <col min="99" max="99" width="14.85546875" style="29" customWidth="1"/>
    <col min="100" max="101" width="9.42578125" style="10" customWidth="1"/>
    <col min="102" max="102" width="11.5703125" style="10" customWidth="1"/>
    <col min="103" max="103" width="10.42578125" style="10" customWidth="1"/>
    <col min="104" max="104" width="9.140625" style="10"/>
    <col min="105" max="123" width="9.140625" style="1"/>
  </cols>
  <sheetData>
    <row r="1" spans="1:104" s="1" customFormat="1" ht="16.5" customHeight="1">
      <c r="A1" s="70" t="s">
        <v>25</v>
      </c>
      <c r="B1" s="70"/>
      <c r="C1" s="70"/>
      <c r="D1" s="70"/>
      <c r="E1" s="70"/>
      <c r="F1" s="70"/>
      <c r="G1" s="70"/>
      <c r="H1" s="14"/>
      <c r="I1" s="29"/>
      <c r="J1" s="14"/>
      <c r="K1" s="14"/>
      <c r="L1" s="29" t="s">
        <v>142</v>
      </c>
      <c r="M1" s="14"/>
      <c r="N1" s="14"/>
      <c r="O1" s="14"/>
      <c r="P1" s="14"/>
      <c r="Q1" s="14"/>
      <c r="R1" s="14"/>
      <c r="S1" s="14"/>
      <c r="T1" s="1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4"/>
      <c r="BB1" s="4"/>
      <c r="BC1" s="4"/>
      <c r="BD1" s="4"/>
      <c r="BE1" s="4"/>
      <c r="BF1" s="10"/>
      <c r="BG1" s="10"/>
      <c r="BH1" s="10"/>
      <c r="BI1" s="10"/>
      <c r="BJ1" s="10"/>
      <c r="BK1" s="10"/>
      <c r="BL1" s="10"/>
      <c r="BM1" s="4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4"/>
      <c r="BZ1" s="14"/>
      <c r="CA1" s="4"/>
      <c r="CB1" s="27"/>
      <c r="CC1" s="4"/>
      <c r="CD1" s="4"/>
      <c r="CE1" s="10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10"/>
      <c r="CR1" s="10"/>
      <c r="CS1" s="10"/>
      <c r="CT1" s="4"/>
      <c r="CU1" s="38"/>
      <c r="CV1" s="10"/>
      <c r="CW1" s="10"/>
      <c r="CX1" s="10"/>
      <c r="CY1" s="10"/>
      <c r="CZ1" s="10"/>
    </row>
    <row r="2" spans="1:104" s="1" customFormat="1" ht="16.5" customHeight="1">
      <c r="A2" s="70" t="s">
        <v>24</v>
      </c>
      <c r="B2" s="70"/>
      <c r="C2" s="70"/>
      <c r="D2" s="70"/>
      <c r="E2" s="70"/>
      <c r="F2" s="70"/>
      <c r="G2" s="70"/>
      <c r="H2" s="14"/>
      <c r="I2" s="29"/>
      <c r="J2" s="14"/>
      <c r="K2" s="14"/>
      <c r="L2" s="29" t="s">
        <v>143</v>
      </c>
      <c r="M2" s="14"/>
      <c r="N2" s="14"/>
      <c r="O2" s="14"/>
      <c r="P2" s="14"/>
      <c r="Q2" s="14"/>
      <c r="R2" s="14"/>
      <c r="S2" s="14"/>
      <c r="T2" s="1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5"/>
      <c r="BB2" s="5"/>
      <c r="BC2" s="5"/>
      <c r="BD2" s="5"/>
      <c r="BE2" s="5"/>
      <c r="BF2" s="10"/>
      <c r="BG2" s="10"/>
      <c r="BH2" s="10"/>
      <c r="BI2" s="10"/>
      <c r="BJ2" s="10"/>
      <c r="BK2" s="10"/>
      <c r="BL2" s="10"/>
      <c r="BM2" s="5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5"/>
      <c r="BZ2" s="14"/>
      <c r="CA2" s="5"/>
      <c r="CB2" s="27"/>
      <c r="CC2" s="5"/>
      <c r="CD2" s="5"/>
      <c r="CE2" s="10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10"/>
      <c r="CR2" s="10"/>
      <c r="CS2" s="10"/>
      <c r="CT2" s="5"/>
      <c r="CU2" s="38"/>
      <c r="CV2" s="10"/>
      <c r="CW2" s="10"/>
      <c r="CX2" s="10"/>
      <c r="CY2" s="10"/>
      <c r="CZ2" s="10"/>
    </row>
    <row r="3" spans="1:104" s="1" customFormat="1" ht="16.5" customHeight="1">
      <c r="A3" s="70" t="s">
        <v>23</v>
      </c>
      <c r="B3" s="70"/>
      <c r="C3" s="70"/>
      <c r="D3" s="70"/>
      <c r="E3" s="70"/>
      <c r="F3" s="70"/>
      <c r="G3" s="70"/>
      <c r="H3" s="14"/>
      <c r="I3" s="29"/>
      <c r="J3" s="14"/>
      <c r="K3" s="14"/>
      <c r="L3" s="29" t="s">
        <v>144</v>
      </c>
      <c r="M3" s="14"/>
      <c r="N3" s="14"/>
      <c r="O3" s="14"/>
      <c r="P3" s="14"/>
      <c r="Q3" s="14"/>
      <c r="R3" s="14"/>
      <c r="S3" s="14"/>
      <c r="T3" s="1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5"/>
      <c r="BB3" s="5"/>
      <c r="BC3" s="5"/>
      <c r="BD3" s="5"/>
      <c r="BE3" s="5"/>
      <c r="BF3" s="10"/>
      <c r="BG3" s="10"/>
      <c r="BH3" s="10"/>
      <c r="BI3" s="10"/>
      <c r="BJ3" s="10"/>
      <c r="BK3" s="10"/>
      <c r="BL3" s="10"/>
      <c r="BM3" s="5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5"/>
      <c r="BZ3" s="14"/>
      <c r="CA3" s="5"/>
      <c r="CB3" s="27"/>
      <c r="CC3" s="5"/>
      <c r="CD3" s="5"/>
      <c r="CE3" s="10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10"/>
      <c r="CR3" s="10"/>
      <c r="CS3" s="10"/>
      <c r="CT3" s="5"/>
      <c r="CU3" s="38"/>
      <c r="CV3" s="10"/>
      <c r="CW3" s="10"/>
      <c r="CX3" s="10"/>
      <c r="CY3" s="10"/>
      <c r="CZ3" s="10"/>
    </row>
    <row r="4" spans="1:104" s="1" customFormat="1" ht="16.5" customHeight="1">
      <c r="A4" s="70" t="s">
        <v>22</v>
      </c>
      <c r="B4" s="70"/>
      <c r="C4" s="70"/>
      <c r="D4" s="70"/>
      <c r="E4" s="70"/>
      <c r="F4" s="70"/>
      <c r="G4" s="7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4"/>
      <c r="BB4" s="14"/>
      <c r="BC4" s="14"/>
      <c r="BD4" s="14"/>
      <c r="BE4" s="14"/>
      <c r="BF4" s="10"/>
      <c r="BG4" s="10"/>
      <c r="BH4" s="10"/>
      <c r="BI4" s="10"/>
      <c r="BJ4" s="10"/>
      <c r="BK4" s="10"/>
      <c r="BL4" s="10"/>
      <c r="BM4" s="29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29"/>
      <c r="BZ4" s="14"/>
      <c r="CA4" s="14"/>
      <c r="CB4" s="27"/>
      <c r="CC4" s="29"/>
      <c r="CD4" s="29"/>
      <c r="CE4" s="10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10"/>
      <c r="CR4" s="10"/>
      <c r="CS4" s="10"/>
      <c r="CT4" s="29"/>
      <c r="CU4" s="38"/>
      <c r="CV4" s="10"/>
      <c r="CW4" s="10"/>
      <c r="CX4" s="10"/>
      <c r="CY4" s="10"/>
      <c r="CZ4" s="10"/>
    </row>
    <row r="5" spans="1:104" s="1" customFormat="1">
      <c r="A5" s="9" t="s">
        <v>140</v>
      </c>
      <c r="B5" s="9" t="s">
        <v>141</v>
      </c>
      <c r="C5" s="10"/>
      <c r="D5" s="10"/>
      <c r="E5" s="10"/>
      <c r="F5" s="10"/>
      <c r="G5" s="10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0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4"/>
      <c r="BB5" s="14"/>
      <c r="BC5" s="14"/>
      <c r="BD5" s="14"/>
      <c r="BE5" s="14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4"/>
      <c r="CA5" s="14"/>
      <c r="CB5" s="27"/>
      <c r="CC5" s="29"/>
      <c r="CD5" s="29"/>
      <c r="CE5" s="10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10"/>
      <c r="CR5" s="10"/>
      <c r="CS5" s="10"/>
      <c r="CT5" s="10"/>
      <c r="CU5" s="38"/>
      <c r="CV5" s="10"/>
      <c r="CW5" s="10"/>
      <c r="CX5" s="10"/>
      <c r="CY5" s="10"/>
      <c r="CZ5" s="10"/>
    </row>
    <row r="6" spans="1:104" s="1" customFormat="1" ht="18" customHeight="1">
      <c r="A6" s="52" t="s">
        <v>21</v>
      </c>
      <c r="B6" s="53"/>
      <c r="C6" s="53"/>
      <c r="D6" s="53"/>
      <c r="E6" s="53"/>
      <c r="F6" s="54"/>
      <c r="G6" s="13" t="s">
        <v>20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58"/>
      <c r="T6" s="13"/>
      <c r="U6" s="6"/>
      <c r="V6" s="6"/>
      <c r="W6" s="6"/>
      <c r="X6" s="6"/>
      <c r="Y6" s="6"/>
      <c r="Z6" s="6"/>
      <c r="AA6" s="6"/>
      <c r="AB6" s="6"/>
      <c r="AC6" s="6"/>
      <c r="AD6" s="13" t="s">
        <v>20</v>
      </c>
      <c r="AE6" s="6"/>
      <c r="AF6" s="6"/>
      <c r="AG6" s="6"/>
      <c r="AH6" s="6"/>
      <c r="AI6" s="6"/>
      <c r="AJ6" s="61"/>
      <c r="AK6" s="61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"/>
      <c r="BB6" s="6"/>
      <c r="BC6" s="6"/>
      <c r="BD6" s="6"/>
      <c r="BE6" s="6"/>
      <c r="BF6" s="61"/>
      <c r="BG6" s="61"/>
      <c r="BH6" s="62"/>
      <c r="BI6" s="62"/>
      <c r="BJ6" s="62"/>
      <c r="BK6" s="62"/>
      <c r="BL6" s="63"/>
      <c r="BM6" s="13" t="s">
        <v>20</v>
      </c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4"/>
      <c r="BY6" s="13" t="s">
        <v>20</v>
      </c>
      <c r="BZ6" s="6"/>
      <c r="CA6" s="6"/>
      <c r="CB6" s="65"/>
      <c r="CC6" s="6"/>
      <c r="CD6" s="6"/>
      <c r="CE6" s="62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2"/>
      <c r="CR6" s="62"/>
      <c r="CS6" s="63"/>
      <c r="CT6" s="13" t="s">
        <v>20</v>
      </c>
      <c r="CU6" s="65"/>
      <c r="CV6" s="62"/>
      <c r="CW6" s="63"/>
      <c r="CX6" s="10"/>
      <c r="CY6" s="10"/>
      <c r="CZ6" s="10"/>
    </row>
    <row r="7" spans="1:104" s="3" customFormat="1" ht="60">
      <c r="A7" s="55"/>
      <c r="B7" s="56"/>
      <c r="C7" s="56"/>
      <c r="D7" s="56"/>
      <c r="E7" s="56"/>
      <c r="F7" s="57"/>
      <c r="G7" s="20" t="s">
        <v>19</v>
      </c>
      <c r="H7" s="15" t="s">
        <v>47</v>
      </c>
      <c r="I7" s="25" t="s">
        <v>55</v>
      </c>
      <c r="J7" s="25" t="s">
        <v>56</v>
      </c>
      <c r="K7" s="25" t="s">
        <v>57</v>
      </c>
      <c r="L7" s="25" t="s">
        <v>58</v>
      </c>
      <c r="M7" s="25" t="s">
        <v>60</v>
      </c>
      <c r="N7" s="25" t="s">
        <v>61</v>
      </c>
      <c r="O7" s="25" t="s">
        <v>62</v>
      </c>
      <c r="P7" s="25" t="s">
        <v>63</v>
      </c>
      <c r="Q7" s="25" t="s">
        <v>64</v>
      </c>
      <c r="R7" s="25" t="s">
        <v>65</v>
      </c>
      <c r="S7" s="25" t="s">
        <v>66</v>
      </c>
      <c r="T7" s="59" t="s">
        <v>19</v>
      </c>
      <c r="U7" s="60" t="s">
        <v>48</v>
      </c>
      <c r="V7" s="25" t="s">
        <v>68</v>
      </c>
      <c r="W7" s="25" t="s">
        <v>69</v>
      </c>
      <c r="X7" s="25" t="s">
        <v>70</v>
      </c>
      <c r="Y7" s="25" t="s">
        <v>71</v>
      </c>
      <c r="Z7" s="25" t="s">
        <v>72</v>
      </c>
      <c r="AA7" s="25" t="s">
        <v>73</v>
      </c>
      <c r="AB7" s="25" t="s">
        <v>74</v>
      </c>
      <c r="AC7" s="25" t="s">
        <v>75</v>
      </c>
      <c r="AD7" s="25" t="s">
        <v>76</v>
      </c>
      <c r="AE7" s="25" t="s">
        <v>77</v>
      </c>
      <c r="AF7" s="25" t="s">
        <v>78</v>
      </c>
      <c r="AG7" s="25" t="s">
        <v>79</v>
      </c>
      <c r="AH7" s="25" t="s">
        <v>80</v>
      </c>
      <c r="AI7" s="25" t="s">
        <v>82</v>
      </c>
      <c r="AJ7" s="25" t="s">
        <v>83</v>
      </c>
      <c r="AK7" s="25" t="s">
        <v>84</v>
      </c>
      <c r="AL7" s="25" t="s">
        <v>85</v>
      </c>
      <c r="AM7" s="25" t="s">
        <v>86</v>
      </c>
      <c r="AN7" s="25" t="s">
        <v>87</v>
      </c>
      <c r="AO7" s="25" t="s">
        <v>89</v>
      </c>
      <c r="AP7" s="25" t="s">
        <v>90</v>
      </c>
      <c r="AQ7" s="25" t="s">
        <v>91</v>
      </c>
      <c r="AR7" s="25" t="s">
        <v>92</v>
      </c>
      <c r="AS7" s="25" t="s">
        <v>93</v>
      </c>
      <c r="AT7" s="25" t="s">
        <v>94</v>
      </c>
      <c r="AU7" s="25" t="s">
        <v>95</v>
      </c>
      <c r="AV7" s="25" t="s">
        <v>96</v>
      </c>
      <c r="AW7" s="25" t="s">
        <v>97</v>
      </c>
      <c r="AX7" s="25" t="s">
        <v>98</v>
      </c>
      <c r="AY7" s="25" t="s">
        <v>99</v>
      </c>
      <c r="AZ7" s="25" t="s">
        <v>100</v>
      </c>
      <c r="BA7" s="25" t="s">
        <v>101</v>
      </c>
      <c r="BB7" s="25" t="s">
        <v>102</v>
      </c>
      <c r="BC7" s="25" t="s">
        <v>103</v>
      </c>
      <c r="BD7" s="25" t="s">
        <v>104</v>
      </c>
      <c r="BE7" s="25" t="s">
        <v>105</v>
      </c>
      <c r="BF7" s="25" t="s">
        <v>117</v>
      </c>
      <c r="BG7" s="25" t="s">
        <v>118</v>
      </c>
      <c r="BH7" s="25" t="s">
        <v>119</v>
      </c>
      <c r="BI7" s="25" t="s">
        <v>120</v>
      </c>
      <c r="BJ7" s="25" t="s">
        <v>121</v>
      </c>
      <c r="BK7" s="25" t="s">
        <v>122</v>
      </c>
      <c r="BL7" s="25" t="s">
        <v>123</v>
      </c>
      <c r="BM7" s="59" t="s">
        <v>19</v>
      </c>
      <c r="BN7" s="60" t="s">
        <v>127</v>
      </c>
      <c r="BO7" s="25" t="s">
        <v>128</v>
      </c>
      <c r="BP7" s="25" t="s">
        <v>131</v>
      </c>
      <c r="BQ7" s="25" t="s">
        <v>132</v>
      </c>
      <c r="BR7" s="25" t="s">
        <v>133</v>
      </c>
      <c r="BS7" s="25" t="s">
        <v>134</v>
      </c>
      <c r="BT7" s="25" t="s">
        <v>135</v>
      </c>
      <c r="BU7" s="25" t="s">
        <v>136</v>
      </c>
      <c r="BV7" s="25" t="s">
        <v>137</v>
      </c>
      <c r="BW7" s="25" t="s">
        <v>138</v>
      </c>
      <c r="BX7" s="25" t="s">
        <v>139</v>
      </c>
      <c r="BY7" s="59" t="s">
        <v>19</v>
      </c>
      <c r="BZ7" s="60" t="s">
        <v>51</v>
      </c>
      <c r="CA7" s="25" t="s">
        <v>59</v>
      </c>
      <c r="CB7" s="60" t="s">
        <v>31</v>
      </c>
      <c r="CC7" s="7" t="s">
        <v>67</v>
      </c>
      <c r="CD7" s="7" t="s">
        <v>81</v>
      </c>
      <c r="CE7" s="7" t="s">
        <v>88</v>
      </c>
      <c r="CF7" s="7" t="s">
        <v>106</v>
      </c>
      <c r="CG7" s="7" t="s">
        <v>107</v>
      </c>
      <c r="CH7" s="7" t="s">
        <v>108</v>
      </c>
      <c r="CI7" s="7" t="s">
        <v>109</v>
      </c>
      <c r="CJ7" s="7" t="s">
        <v>110</v>
      </c>
      <c r="CK7" s="7" t="s">
        <v>111</v>
      </c>
      <c r="CL7" s="7" t="s">
        <v>112</v>
      </c>
      <c r="CM7" s="7" t="s">
        <v>113</v>
      </c>
      <c r="CN7" s="7" t="s">
        <v>114</v>
      </c>
      <c r="CO7" s="7" t="s">
        <v>115</v>
      </c>
      <c r="CP7" s="7" t="s">
        <v>116</v>
      </c>
      <c r="CQ7" s="7" t="s">
        <v>126</v>
      </c>
      <c r="CR7" s="7" t="s">
        <v>124</v>
      </c>
      <c r="CS7" s="7" t="s">
        <v>125</v>
      </c>
      <c r="CT7" s="59" t="s">
        <v>19</v>
      </c>
      <c r="CU7" s="60" t="s">
        <v>145</v>
      </c>
      <c r="CV7" s="7" t="s">
        <v>129</v>
      </c>
      <c r="CW7" s="7" t="s">
        <v>130</v>
      </c>
      <c r="CX7" s="10"/>
      <c r="CY7" s="10"/>
      <c r="CZ7" s="10"/>
    </row>
    <row r="8" spans="1:104" s="3" customFormat="1">
      <c r="A8" s="55"/>
      <c r="B8" s="56"/>
      <c r="C8" s="56"/>
      <c r="D8" s="56"/>
      <c r="E8" s="56"/>
      <c r="F8" s="57"/>
      <c r="G8" s="20"/>
      <c r="H8" s="40"/>
      <c r="I8" s="66">
        <v>1</v>
      </c>
      <c r="J8" s="66">
        <v>2</v>
      </c>
      <c r="K8" s="66">
        <v>3</v>
      </c>
      <c r="L8" s="66">
        <v>4</v>
      </c>
      <c r="M8" s="66">
        <v>5</v>
      </c>
      <c r="N8" s="66">
        <v>6</v>
      </c>
      <c r="O8" s="66">
        <v>7</v>
      </c>
      <c r="P8" s="66">
        <v>8</v>
      </c>
      <c r="Q8" s="66">
        <v>9</v>
      </c>
      <c r="R8" s="66">
        <v>10</v>
      </c>
      <c r="S8" s="66">
        <v>11</v>
      </c>
      <c r="T8" s="20"/>
      <c r="U8" s="40"/>
      <c r="V8" s="66">
        <v>12</v>
      </c>
      <c r="W8" s="66">
        <v>13</v>
      </c>
      <c r="X8" s="66">
        <v>14</v>
      </c>
      <c r="Y8" s="66">
        <v>15</v>
      </c>
      <c r="Z8" s="66">
        <v>16</v>
      </c>
      <c r="AA8" s="66">
        <v>17</v>
      </c>
      <c r="AB8" s="66">
        <v>18</v>
      </c>
      <c r="AC8" s="66">
        <v>19</v>
      </c>
      <c r="AD8" s="66">
        <v>20</v>
      </c>
      <c r="AE8" s="66">
        <v>21</v>
      </c>
      <c r="AF8" s="66">
        <v>22</v>
      </c>
      <c r="AG8" s="66">
        <v>23</v>
      </c>
      <c r="AH8" s="66">
        <v>24</v>
      </c>
      <c r="AI8" s="66">
        <v>25</v>
      </c>
      <c r="AJ8" s="66">
        <v>26</v>
      </c>
      <c r="AK8" s="66">
        <v>27</v>
      </c>
      <c r="AL8" s="66">
        <v>28</v>
      </c>
      <c r="AM8" s="66">
        <v>29</v>
      </c>
      <c r="AN8" s="66">
        <v>30</v>
      </c>
      <c r="AO8" s="66">
        <v>31</v>
      </c>
      <c r="AP8" s="66">
        <v>32</v>
      </c>
      <c r="AQ8" s="66">
        <v>33</v>
      </c>
      <c r="AR8" s="66">
        <v>34</v>
      </c>
      <c r="AS8" s="66">
        <v>35</v>
      </c>
      <c r="AT8" s="66">
        <v>36</v>
      </c>
      <c r="AU8" s="66">
        <v>37</v>
      </c>
      <c r="AV8" s="66">
        <v>38</v>
      </c>
      <c r="AW8" s="66">
        <v>39</v>
      </c>
      <c r="AX8" s="66">
        <v>40</v>
      </c>
      <c r="AY8" s="66">
        <v>41</v>
      </c>
      <c r="AZ8" s="66">
        <v>42</v>
      </c>
      <c r="BA8" s="66">
        <v>43</v>
      </c>
      <c r="BB8" s="66">
        <v>44</v>
      </c>
      <c r="BC8" s="66">
        <v>45</v>
      </c>
      <c r="BD8" s="66">
        <v>46</v>
      </c>
      <c r="BE8" s="66">
        <v>47</v>
      </c>
      <c r="BF8" s="66">
        <v>48</v>
      </c>
      <c r="BG8" s="66">
        <v>49</v>
      </c>
      <c r="BH8" s="66">
        <v>50</v>
      </c>
      <c r="BI8" s="66">
        <v>51</v>
      </c>
      <c r="BJ8" s="66">
        <v>52</v>
      </c>
      <c r="BK8" s="66">
        <v>53</v>
      </c>
      <c r="BL8" s="66">
        <v>54</v>
      </c>
      <c r="BM8" s="20"/>
      <c r="BN8" s="40"/>
      <c r="BO8" s="66">
        <v>55</v>
      </c>
      <c r="BP8" s="67">
        <v>56</v>
      </c>
      <c r="BQ8" s="66">
        <v>57</v>
      </c>
      <c r="BR8" s="67">
        <v>58</v>
      </c>
      <c r="BS8" s="66">
        <v>59</v>
      </c>
      <c r="BT8" s="67">
        <v>60</v>
      </c>
      <c r="BU8" s="66">
        <v>61</v>
      </c>
      <c r="BV8" s="67">
        <v>62</v>
      </c>
      <c r="BW8" s="66">
        <v>63</v>
      </c>
      <c r="BX8" s="67">
        <v>64</v>
      </c>
      <c r="BY8" s="20"/>
      <c r="BZ8" s="40"/>
      <c r="CA8" s="66">
        <v>65</v>
      </c>
      <c r="CB8" s="40"/>
      <c r="CC8" s="68">
        <v>66</v>
      </c>
      <c r="CD8" s="68">
        <v>67</v>
      </c>
      <c r="CE8" s="68">
        <v>68</v>
      </c>
      <c r="CF8" s="68">
        <v>69</v>
      </c>
      <c r="CG8" s="68">
        <v>70</v>
      </c>
      <c r="CH8" s="68">
        <v>71</v>
      </c>
      <c r="CI8" s="68">
        <v>72</v>
      </c>
      <c r="CJ8" s="68">
        <v>73</v>
      </c>
      <c r="CK8" s="68">
        <v>74</v>
      </c>
      <c r="CL8" s="68">
        <v>75</v>
      </c>
      <c r="CM8" s="68">
        <v>76</v>
      </c>
      <c r="CN8" s="68">
        <v>77</v>
      </c>
      <c r="CO8" s="68">
        <v>78</v>
      </c>
      <c r="CP8" s="68">
        <v>79</v>
      </c>
      <c r="CQ8" s="68">
        <v>80</v>
      </c>
      <c r="CR8" s="68">
        <v>81</v>
      </c>
      <c r="CS8" s="68">
        <v>82</v>
      </c>
      <c r="CT8" s="20"/>
      <c r="CU8" s="40"/>
      <c r="CV8" s="68">
        <v>83</v>
      </c>
      <c r="CW8" s="68">
        <v>84</v>
      </c>
      <c r="CX8" s="10"/>
      <c r="CY8" s="10"/>
      <c r="CZ8" s="10"/>
    </row>
    <row r="9" spans="1:104" s="1" customFormat="1">
      <c r="A9" s="71" t="s">
        <v>18</v>
      </c>
      <c r="B9" s="72"/>
      <c r="C9" s="72"/>
      <c r="D9" s="72"/>
      <c r="E9" s="72"/>
      <c r="F9" s="73"/>
      <c r="G9" s="21"/>
      <c r="H9" s="16">
        <f t="shared" ref="H9" si="0">SUM(H10:H13)</f>
        <v>0</v>
      </c>
      <c r="I9" s="16">
        <f t="shared" ref="I9:J9" si="1">SUM(I10:I13)</f>
        <v>0</v>
      </c>
      <c r="J9" s="16">
        <f t="shared" si="1"/>
        <v>0</v>
      </c>
      <c r="K9" s="16">
        <f t="shared" ref="K9:S9" si="2">SUM(K10:K13)</f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6">
        <f t="shared" si="2"/>
        <v>0</v>
      </c>
      <c r="P9" s="16">
        <f t="shared" si="2"/>
        <v>0</v>
      </c>
      <c r="Q9" s="16">
        <f t="shared" si="2"/>
        <v>0</v>
      </c>
      <c r="R9" s="16">
        <f t="shared" si="2"/>
        <v>0</v>
      </c>
      <c r="S9" s="16">
        <f t="shared" si="2"/>
        <v>0</v>
      </c>
      <c r="T9" s="21"/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  <c r="BD9" s="16">
        <v>0</v>
      </c>
      <c r="BE9" s="16">
        <v>0</v>
      </c>
      <c r="BF9" s="16">
        <v>0</v>
      </c>
      <c r="BG9" s="16">
        <v>0</v>
      </c>
      <c r="BH9" s="16">
        <v>0</v>
      </c>
      <c r="BI9" s="16">
        <v>0</v>
      </c>
      <c r="BJ9" s="16">
        <v>0</v>
      </c>
      <c r="BK9" s="16">
        <v>0</v>
      </c>
      <c r="BL9" s="16">
        <v>0</v>
      </c>
      <c r="BM9" s="21"/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21"/>
      <c r="BZ9" s="16">
        <v>0</v>
      </c>
      <c r="CA9" s="16">
        <f t="shared" ref="CA9" si="3">SUM(CA10:CA13)</f>
        <v>0</v>
      </c>
      <c r="CB9" s="30">
        <v>0</v>
      </c>
      <c r="CC9" s="31">
        <v>0</v>
      </c>
      <c r="CD9" s="31">
        <v>0</v>
      </c>
      <c r="CE9" s="31">
        <v>0</v>
      </c>
      <c r="CF9" s="31">
        <v>0</v>
      </c>
      <c r="CG9" s="31">
        <v>0</v>
      </c>
      <c r="CH9" s="31">
        <v>0</v>
      </c>
      <c r="CI9" s="31">
        <v>0</v>
      </c>
      <c r="CJ9" s="31">
        <v>0</v>
      </c>
      <c r="CK9" s="31">
        <v>0</v>
      </c>
      <c r="CL9" s="31">
        <v>0</v>
      </c>
      <c r="CM9" s="31">
        <v>0</v>
      </c>
      <c r="CN9" s="31">
        <v>0</v>
      </c>
      <c r="CO9" s="31">
        <v>0</v>
      </c>
      <c r="CP9" s="31">
        <v>0</v>
      </c>
      <c r="CQ9" s="31">
        <v>0</v>
      </c>
      <c r="CR9" s="31">
        <v>0</v>
      </c>
      <c r="CS9" s="31">
        <v>0</v>
      </c>
      <c r="CT9" s="21"/>
      <c r="CU9" s="41">
        <v>0</v>
      </c>
      <c r="CV9" s="42">
        <v>0</v>
      </c>
      <c r="CW9" s="42">
        <v>0</v>
      </c>
      <c r="CX9" s="10"/>
      <c r="CY9" s="10"/>
      <c r="CZ9" s="10"/>
    </row>
    <row r="10" spans="1:104" s="1" customFormat="1">
      <c r="A10" s="69" t="s">
        <v>26</v>
      </c>
      <c r="B10" s="69"/>
      <c r="C10" s="69"/>
      <c r="D10" s="69"/>
      <c r="E10" s="69"/>
      <c r="F10" s="69"/>
      <c r="G10" s="17" t="s">
        <v>11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 t="s">
        <v>11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44" t="s">
        <v>11</v>
      </c>
      <c r="BN10" s="33">
        <v>0</v>
      </c>
      <c r="BO10" s="33">
        <v>0</v>
      </c>
      <c r="BP10" s="33">
        <v>0</v>
      </c>
      <c r="BQ10" s="33">
        <v>0</v>
      </c>
      <c r="BR10" s="33">
        <v>0</v>
      </c>
      <c r="BS10" s="33">
        <v>0</v>
      </c>
      <c r="BT10" s="33">
        <v>0</v>
      </c>
      <c r="BU10" s="33">
        <v>0</v>
      </c>
      <c r="BV10" s="33">
        <v>0</v>
      </c>
      <c r="BW10" s="33">
        <v>0</v>
      </c>
      <c r="BX10" s="33">
        <v>0</v>
      </c>
      <c r="BY10" s="44" t="s">
        <v>11</v>
      </c>
      <c r="BZ10" s="17">
        <v>0</v>
      </c>
      <c r="CA10" s="17">
        <v>0</v>
      </c>
      <c r="CB10" s="32">
        <v>0</v>
      </c>
      <c r="CC10" s="33">
        <v>0</v>
      </c>
      <c r="CD10" s="33">
        <v>0</v>
      </c>
      <c r="CE10" s="33">
        <v>0</v>
      </c>
      <c r="CF10" s="33">
        <v>0</v>
      </c>
      <c r="CG10" s="33">
        <v>0</v>
      </c>
      <c r="CH10" s="33">
        <v>0</v>
      </c>
      <c r="CI10" s="33">
        <v>0</v>
      </c>
      <c r="CJ10" s="33">
        <v>0</v>
      </c>
      <c r="CK10" s="33">
        <v>0</v>
      </c>
      <c r="CL10" s="33">
        <v>0</v>
      </c>
      <c r="CM10" s="33">
        <v>0</v>
      </c>
      <c r="CN10" s="33">
        <v>0</v>
      </c>
      <c r="CO10" s="33">
        <v>0</v>
      </c>
      <c r="CP10" s="33">
        <v>0</v>
      </c>
      <c r="CQ10" s="33">
        <v>0</v>
      </c>
      <c r="CR10" s="33">
        <v>0</v>
      </c>
      <c r="CS10" s="33">
        <v>0</v>
      </c>
      <c r="CT10" s="44" t="s">
        <v>11</v>
      </c>
      <c r="CU10" s="43">
        <v>0</v>
      </c>
      <c r="CV10" s="44">
        <v>0</v>
      </c>
      <c r="CW10" s="44">
        <v>0</v>
      </c>
      <c r="CX10" s="10"/>
      <c r="CY10" s="10"/>
      <c r="CZ10" s="10"/>
    </row>
    <row r="11" spans="1:104" s="1" customFormat="1">
      <c r="A11" s="69" t="s">
        <v>27</v>
      </c>
      <c r="B11" s="69"/>
      <c r="C11" s="69"/>
      <c r="D11" s="69"/>
      <c r="E11" s="69"/>
      <c r="F11" s="69"/>
      <c r="G11" s="17" t="s">
        <v>11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 t="s">
        <v>11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44" t="s">
        <v>11</v>
      </c>
      <c r="BN11" s="33">
        <v>0</v>
      </c>
      <c r="BO11" s="33">
        <v>0</v>
      </c>
      <c r="BP11" s="33">
        <v>0</v>
      </c>
      <c r="BQ11" s="33">
        <v>0</v>
      </c>
      <c r="BR11" s="33">
        <v>0</v>
      </c>
      <c r="BS11" s="33">
        <v>0</v>
      </c>
      <c r="BT11" s="33">
        <v>0</v>
      </c>
      <c r="BU11" s="33">
        <v>0</v>
      </c>
      <c r="BV11" s="33">
        <v>0</v>
      </c>
      <c r="BW11" s="33">
        <v>0</v>
      </c>
      <c r="BX11" s="33">
        <v>0</v>
      </c>
      <c r="BY11" s="44" t="s">
        <v>11</v>
      </c>
      <c r="BZ11" s="17">
        <v>0</v>
      </c>
      <c r="CA11" s="17">
        <v>0</v>
      </c>
      <c r="CB11" s="32">
        <v>0</v>
      </c>
      <c r="CC11" s="33">
        <v>0</v>
      </c>
      <c r="CD11" s="33">
        <v>0</v>
      </c>
      <c r="CE11" s="33">
        <v>0</v>
      </c>
      <c r="CF11" s="33">
        <v>0</v>
      </c>
      <c r="CG11" s="33">
        <v>0</v>
      </c>
      <c r="CH11" s="33">
        <v>0</v>
      </c>
      <c r="CI11" s="33">
        <v>0</v>
      </c>
      <c r="CJ11" s="33">
        <v>0</v>
      </c>
      <c r="CK11" s="33">
        <v>0</v>
      </c>
      <c r="CL11" s="33">
        <v>0</v>
      </c>
      <c r="CM11" s="33">
        <v>0</v>
      </c>
      <c r="CN11" s="33">
        <v>0</v>
      </c>
      <c r="CO11" s="33">
        <v>0</v>
      </c>
      <c r="CP11" s="33">
        <v>0</v>
      </c>
      <c r="CQ11" s="33">
        <v>0</v>
      </c>
      <c r="CR11" s="33">
        <v>0</v>
      </c>
      <c r="CS11" s="33">
        <v>0</v>
      </c>
      <c r="CT11" s="44" t="s">
        <v>11</v>
      </c>
      <c r="CU11" s="43">
        <v>0</v>
      </c>
      <c r="CV11" s="44">
        <v>0</v>
      </c>
      <c r="CW11" s="44">
        <v>0</v>
      </c>
      <c r="CX11" s="10"/>
      <c r="CY11" s="10"/>
      <c r="CZ11" s="10"/>
    </row>
    <row r="12" spans="1:104" s="1" customFormat="1">
      <c r="A12" s="69" t="s">
        <v>17</v>
      </c>
      <c r="B12" s="69"/>
      <c r="C12" s="69"/>
      <c r="D12" s="69"/>
      <c r="E12" s="69"/>
      <c r="F12" s="69"/>
      <c r="G12" s="17" t="s">
        <v>11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 t="s">
        <v>11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44" t="s">
        <v>11</v>
      </c>
      <c r="BN12" s="33">
        <v>0</v>
      </c>
      <c r="BO12" s="33">
        <v>0</v>
      </c>
      <c r="BP12" s="33">
        <v>0</v>
      </c>
      <c r="BQ12" s="33">
        <v>0</v>
      </c>
      <c r="BR12" s="33">
        <v>0</v>
      </c>
      <c r="BS12" s="33">
        <v>0</v>
      </c>
      <c r="BT12" s="33">
        <v>0</v>
      </c>
      <c r="BU12" s="33">
        <v>0</v>
      </c>
      <c r="BV12" s="33">
        <v>0</v>
      </c>
      <c r="BW12" s="33">
        <v>0</v>
      </c>
      <c r="BX12" s="33">
        <v>0</v>
      </c>
      <c r="BY12" s="44" t="s">
        <v>11</v>
      </c>
      <c r="BZ12" s="17">
        <v>0</v>
      </c>
      <c r="CA12" s="17">
        <v>0</v>
      </c>
      <c r="CB12" s="32">
        <v>0</v>
      </c>
      <c r="CC12" s="33">
        <v>0</v>
      </c>
      <c r="CD12" s="33">
        <v>0</v>
      </c>
      <c r="CE12" s="33">
        <v>0</v>
      </c>
      <c r="CF12" s="33">
        <v>0</v>
      </c>
      <c r="CG12" s="33">
        <v>0</v>
      </c>
      <c r="CH12" s="33">
        <v>0</v>
      </c>
      <c r="CI12" s="33">
        <v>0</v>
      </c>
      <c r="CJ12" s="33">
        <v>0</v>
      </c>
      <c r="CK12" s="33">
        <v>0</v>
      </c>
      <c r="CL12" s="33">
        <v>0</v>
      </c>
      <c r="CM12" s="33">
        <v>0</v>
      </c>
      <c r="CN12" s="33">
        <v>0</v>
      </c>
      <c r="CO12" s="33">
        <v>0</v>
      </c>
      <c r="CP12" s="33">
        <v>0</v>
      </c>
      <c r="CQ12" s="33">
        <v>0</v>
      </c>
      <c r="CR12" s="33">
        <v>0</v>
      </c>
      <c r="CS12" s="33">
        <v>0</v>
      </c>
      <c r="CT12" s="44" t="s">
        <v>11</v>
      </c>
      <c r="CU12" s="43">
        <v>0</v>
      </c>
      <c r="CV12" s="44">
        <v>0</v>
      </c>
      <c r="CW12" s="44">
        <v>0</v>
      </c>
      <c r="CX12" s="10"/>
      <c r="CY12" s="10"/>
      <c r="CZ12" s="10"/>
    </row>
    <row r="13" spans="1:104" s="1" customFormat="1">
      <c r="A13" s="69" t="s">
        <v>16</v>
      </c>
      <c r="B13" s="69"/>
      <c r="C13" s="69"/>
      <c r="D13" s="69"/>
      <c r="E13" s="69"/>
      <c r="F13" s="69"/>
      <c r="G13" s="17" t="s">
        <v>15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 t="s">
        <v>15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44" t="s">
        <v>15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33">
        <v>0</v>
      </c>
      <c r="BV13" s="33">
        <v>0</v>
      </c>
      <c r="BW13" s="33">
        <v>0</v>
      </c>
      <c r="BX13" s="33">
        <v>0</v>
      </c>
      <c r="BY13" s="44" t="s">
        <v>15</v>
      </c>
      <c r="BZ13" s="17">
        <v>0</v>
      </c>
      <c r="CA13" s="17">
        <v>0</v>
      </c>
      <c r="CB13" s="32">
        <v>0</v>
      </c>
      <c r="CC13" s="33">
        <v>0</v>
      </c>
      <c r="CD13" s="33">
        <v>0</v>
      </c>
      <c r="CE13" s="33">
        <v>0</v>
      </c>
      <c r="CF13" s="33">
        <v>0</v>
      </c>
      <c r="CG13" s="33">
        <v>0</v>
      </c>
      <c r="CH13" s="33">
        <v>0</v>
      </c>
      <c r="CI13" s="33">
        <v>0</v>
      </c>
      <c r="CJ13" s="33">
        <v>0</v>
      </c>
      <c r="CK13" s="33">
        <v>0</v>
      </c>
      <c r="CL13" s="33">
        <v>0</v>
      </c>
      <c r="CM13" s="33">
        <v>0</v>
      </c>
      <c r="CN13" s="33">
        <v>0</v>
      </c>
      <c r="CO13" s="33">
        <v>0</v>
      </c>
      <c r="CP13" s="33">
        <v>0</v>
      </c>
      <c r="CQ13" s="33">
        <v>0</v>
      </c>
      <c r="CR13" s="33">
        <v>0</v>
      </c>
      <c r="CS13" s="33">
        <v>0</v>
      </c>
      <c r="CT13" s="44" t="s">
        <v>15</v>
      </c>
      <c r="CU13" s="43">
        <v>0</v>
      </c>
      <c r="CV13" s="44">
        <v>0</v>
      </c>
      <c r="CW13" s="44">
        <v>0</v>
      </c>
      <c r="CX13" s="10"/>
      <c r="CY13" s="10"/>
      <c r="CZ13" s="10"/>
    </row>
    <row r="14" spans="1:104" s="1" customFormat="1" ht="23.85" customHeight="1">
      <c r="A14" s="74" t="s">
        <v>14</v>
      </c>
      <c r="B14" s="75"/>
      <c r="C14" s="75"/>
      <c r="D14" s="75"/>
      <c r="E14" s="75"/>
      <c r="F14" s="76"/>
      <c r="G14" s="21"/>
      <c r="H14" s="16">
        <f t="shared" ref="H14" si="4">SUM(H15:H21)</f>
        <v>4.6500000000000004</v>
      </c>
      <c r="I14" s="16">
        <f t="shared" ref="I14:S14" si="5">SUM(I15:I21)</f>
        <v>30734.639999999999</v>
      </c>
      <c r="J14" s="16">
        <f t="shared" si="5"/>
        <v>30327.3</v>
      </c>
      <c r="K14" s="16">
        <f t="shared" si="5"/>
        <v>29752.560000000005</v>
      </c>
      <c r="L14" s="16">
        <f t="shared" si="5"/>
        <v>34484.400000000001</v>
      </c>
      <c r="M14" s="16">
        <f t="shared" si="5"/>
        <v>33546.960000000006</v>
      </c>
      <c r="N14" s="16">
        <f t="shared" si="5"/>
        <v>45052.92</v>
      </c>
      <c r="O14" s="16">
        <f t="shared" si="5"/>
        <v>12114.18</v>
      </c>
      <c r="P14" s="16">
        <f t="shared" si="5"/>
        <v>28379.88</v>
      </c>
      <c r="Q14" s="16">
        <f t="shared" si="5"/>
        <v>28078.560000000001</v>
      </c>
      <c r="R14" s="16">
        <f t="shared" si="5"/>
        <v>31794.839999999997</v>
      </c>
      <c r="S14" s="16">
        <f t="shared" si="5"/>
        <v>37062.360000000008</v>
      </c>
      <c r="T14" s="21"/>
      <c r="U14" s="16">
        <v>11.129999999999999</v>
      </c>
      <c r="V14" s="16">
        <f t="shared" ref="V14:AZ14" si="6">SUM(V15:V21)</f>
        <v>26605.152000000002</v>
      </c>
      <c r="W14" s="16">
        <f t="shared" si="6"/>
        <v>22932.252</v>
      </c>
      <c r="X14" s="16">
        <f t="shared" si="6"/>
        <v>70145.712000000014</v>
      </c>
      <c r="Y14" s="16">
        <f t="shared" si="6"/>
        <v>70933.716</v>
      </c>
      <c r="Z14" s="16">
        <f t="shared" si="6"/>
        <v>68663.196000000011</v>
      </c>
      <c r="AA14" s="16">
        <f t="shared" si="6"/>
        <v>94173.156000000017</v>
      </c>
      <c r="AB14" s="16">
        <f t="shared" si="6"/>
        <v>61010.208000000006</v>
      </c>
      <c r="AC14" s="16">
        <f t="shared" si="6"/>
        <v>63187.236000000004</v>
      </c>
      <c r="AD14" s="16">
        <f t="shared" si="6"/>
        <v>71227.547999999995</v>
      </c>
      <c r="AE14" s="16">
        <f t="shared" si="6"/>
        <v>68957.027999999991</v>
      </c>
      <c r="AF14" s="16">
        <f t="shared" si="6"/>
        <v>96203.267999999996</v>
      </c>
      <c r="AG14" s="16">
        <f t="shared" si="6"/>
        <v>67688.208000000013</v>
      </c>
      <c r="AH14" s="16">
        <f t="shared" si="6"/>
        <v>68382.720000000001</v>
      </c>
      <c r="AI14" s="16">
        <f t="shared" si="6"/>
        <v>26511.66</v>
      </c>
      <c r="AJ14" s="16">
        <f t="shared" si="6"/>
        <v>26885.628000000004</v>
      </c>
      <c r="AK14" s="16">
        <f t="shared" si="6"/>
        <v>96991.272000000012</v>
      </c>
      <c r="AL14" s="16">
        <f t="shared" si="6"/>
        <v>96056.352000000014</v>
      </c>
      <c r="AM14" s="16">
        <f t="shared" si="6"/>
        <v>45904.572</v>
      </c>
      <c r="AN14" s="16">
        <f t="shared" si="6"/>
        <v>73364.508000000002</v>
      </c>
      <c r="AO14" s="16">
        <f t="shared" si="6"/>
        <v>68583.06</v>
      </c>
      <c r="AP14" s="16">
        <f t="shared" si="6"/>
        <v>26525.016</v>
      </c>
      <c r="AQ14" s="16">
        <f t="shared" si="6"/>
        <v>69197.436000000002</v>
      </c>
      <c r="AR14" s="16">
        <f t="shared" si="6"/>
        <v>95842.656000000017</v>
      </c>
      <c r="AS14" s="16">
        <f t="shared" si="6"/>
        <v>69037.164000000004</v>
      </c>
      <c r="AT14" s="16">
        <f t="shared" si="6"/>
        <v>69531.33600000001</v>
      </c>
      <c r="AU14" s="16">
        <f t="shared" si="6"/>
        <v>69144.012000000017</v>
      </c>
      <c r="AV14" s="16">
        <f t="shared" si="6"/>
        <v>69290.928</v>
      </c>
      <c r="AW14" s="16">
        <f t="shared" si="6"/>
        <v>74152.512000000017</v>
      </c>
      <c r="AX14" s="16">
        <f t="shared" si="6"/>
        <v>55440.756000000008</v>
      </c>
      <c r="AY14" s="16">
        <f t="shared" si="6"/>
        <v>96724.152000000002</v>
      </c>
      <c r="AZ14" s="16">
        <f t="shared" si="6"/>
        <v>96430.32</v>
      </c>
      <c r="BA14" s="16">
        <f t="shared" ref="BA14:BL14" si="7">SUM(BA15:BA21)</f>
        <v>94707.396000000008</v>
      </c>
      <c r="BB14" s="16">
        <f t="shared" si="7"/>
        <v>26805.491999999998</v>
      </c>
      <c r="BC14" s="16">
        <f t="shared" si="7"/>
        <v>25777.08</v>
      </c>
      <c r="BD14" s="16">
        <f t="shared" si="7"/>
        <v>52676.063999999998</v>
      </c>
      <c r="BE14" s="16">
        <f t="shared" si="7"/>
        <v>55293.84</v>
      </c>
      <c r="BF14" s="16">
        <f t="shared" si="7"/>
        <v>71574.804000000004</v>
      </c>
      <c r="BG14" s="16">
        <f t="shared" si="7"/>
        <v>59701.32</v>
      </c>
      <c r="BH14" s="16">
        <f t="shared" si="7"/>
        <v>73337.796000000002</v>
      </c>
      <c r="BI14" s="16">
        <f t="shared" si="7"/>
        <v>71187.48000000001</v>
      </c>
      <c r="BJ14" s="16">
        <f t="shared" si="7"/>
        <v>34405.056000000004</v>
      </c>
      <c r="BK14" s="16">
        <f t="shared" si="7"/>
        <v>73872.036000000007</v>
      </c>
      <c r="BL14" s="16">
        <f t="shared" si="7"/>
        <v>98513.856</v>
      </c>
      <c r="BM14" s="21"/>
      <c r="BN14" s="31">
        <v>10.45</v>
      </c>
      <c r="BO14" s="31">
        <f t="shared" ref="BO14" si="8">SUM(BO15:BO21)</f>
        <v>66361.680000000008</v>
      </c>
      <c r="BP14" s="31">
        <f t="shared" ref="BP14:BR14" si="9">SUM(BP15:BP21)</f>
        <v>128848.5</v>
      </c>
      <c r="BQ14" s="31">
        <f t="shared" si="9"/>
        <v>132623.03999999998</v>
      </c>
      <c r="BR14" s="31">
        <f t="shared" si="9"/>
        <v>65145.3</v>
      </c>
      <c r="BS14" s="31">
        <f t="shared" ref="BS14:BU14" si="10">SUM(BS15:BS21)</f>
        <v>64819.259999999995</v>
      </c>
      <c r="BT14" s="31">
        <f t="shared" si="10"/>
        <v>66361.680000000008</v>
      </c>
      <c r="BU14" s="31">
        <f t="shared" si="10"/>
        <v>52015.920000000006</v>
      </c>
      <c r="BV14" s="31">
        <f t="shared" ref="BV14:BW14" si="11">SUM(BV15:BV21)</f>
        <v>85823.760000000009</v>
      </c>
      <c r="BW14" s="31">
        <f t="shared" si="11"/>
        <v>68079.66</v>
      </c>
      <c r="BX14" s="31">
        <f t="shared" ref="BX14" si="12">SUM(BX15:BX21)</f>
        <v>64606.080000000009</v>
      </c>
      <c r="BY14" s="21"/>
      <c r="BZ14" s="16">
        <v>4.6500000000000004</v>
      </c>
      <c r="CA14" s="16">
        <f t="shared" ref="CA14" si="13">SUM(CA15:CA21)</f>
        <v>25087.68</v>
      </c>
      <c r="CB14" s="30">
        <v>11.129999999999999</v>
      </c>
      <c r="CC14" s="31">
        <f t="shared" ref="CC14:CS14" si="14">SUM(CC15:CC21)</f>
        <v>27873.972000000002</v>
      </c>
      <c r="CD14" s="31">
        <f t="shared" si="14"/>
        <v>79895.592000000004</v>
      </c>
      <c r="CE14" s="31">
        <f t="shared" si="14"/>
        <v>73564.847999999998</v>
      </c>
      <c r="CF14" s="31">
        <f t="shared" si="14"/>
        <v>40762.512000000002</v>
      </c>
      <c r="CG14" s="31">
        <f t="shared" si="14"/>
        <v>80937.359999999986</v>
      </c>
      <c r="CH14" s="31">
        <f t="shared" si="14"/>
        <v>80456.543999999994</v>
      </c>
      <c r="CI14" s="31">
        <f t="shared" si="14"/>
        <v>78439.788</v>
      </c>
      <c r="CJ14" s="31">
        <f t="shared" si="14"/>
        <v>78947.316000000006</v>
      </c>
      <c r="CK14" s="31">
        <f t="shared" si="14"/>
        <v>71521.38</v>
      </c>
      <c r="CL14" s="31">
        <f t="shared" si="14"/>
        <v>78065.820000000007</v>
      </c>
      <c r="CM14" s="31">
        <f t="shared" si="14"/>
        <v>70973.784</v>
      </c>
      <c r="CN14" s="31">
        <f t="shared" si="14"/>
        <v>73271.016000000003</v>
      </c>
      <c r="CO14" s="31">
        <f t="shared" si="14"/>
        <v>72149.112000000008</v>
      </c>
      <c r="CP14" s="31">
        <f t="shared" si="14"/>
        <v>47614.14</v>
      </c>
      <c r="CQ14" s="31">
        <f t="shared" si="14"/>
        <v>55894.86</v>
      </c>
      <c r="CR14" s="31">
        <f t="shared" si="14"/>
        <v>97859.412000000011</v>
      </c>
      <c r="CS14" s="31">
        <f t="shared" si="14"/>
        <v>96283.40400000001</v>
      </c>
      <c r="CT14" s="21"/>
      <c r="CU14" s="41">
        <v>10.45</v>
      </c>
      <c r="CV14" s="42">
        <f t="shared" ref="CV14:CW14" si="15">SUM(CV15:CV21)</f>
        <v>67916.640000000014</v>
      </c>
      <c r="CW14" s="42">
        <f t="shared" si="15"/>
        <v>145351.13999999998</v>
      </c>
      <c r="CX14" s="10"/>
      <c r="CY14" s="10"/>
      <c r="CZ14" s="10"/>
    </row>
    <row r="15" spans="1:104" s="1" customFormat="1">
      <c r="A15" s="69" t="s">
        <v>41</v>
      </c>
      <c r="B15" s="69"/>
      <c r="C15" s="69"/>
      <c r="D15" s="69"/>
      <c r="E15" s="69"/>
      <c r="F15" s="69"/>
      <c r="G15" s="17" t="s">
        <v>42</v>
      </c>
      <c r="H15" s="17">
        <v>1.08</v>
      </c>
      <c r="I15" s="17">
        <f>1.08*12*I35</f>
        <v>7138.3679999999995</v>
      </c>
      <c r="J15" s="17">
        <f t="shared" ref="J15:S15" si="16">1.08*12*J35</f>
        <v>7043.76</v>
      </c>
      <c r="K15" s="17">
        <f t="shared" si="16"/>
        <v>6910.2720000000008</v>
      </c>
      <c r="L15" s="17">
        <f t="shared" si="16"/>
        <v>8009.2800000000007</v>
      </c>
      <c r="M15" s="17">
        <f t="shared" si="16"/>
        <v>7791.5520000000015</v>
      </c>
      <c r="N15" s="17">
        <f t="shared" si="16"/>
        <v>10463.904</v>
      </c>
      <c r="O15" s="17">
        <f t="shared" si="16"/>
        <v>2813.616</v>
      </c>
      <c r="P15" s="17">
        <f t="shared" si="16"/>
        <v>6591.456000000001</v>
      </c>
      <c r="Q15" s="17">
        <f t="shared" si="16"/>
        <v>6521.4720000000007</v>
      </c>
      <c r="R15" s="17">
        <f t="shared" si="16"/>
        <v>7384.6080000000002</v>
      </c>
      <c r="S15" s="17">
        <f t="shared" si="16"/>
        <v>8608.0320000000011</v>
      </c>
      <c r="T15" s="17" t="s">
        <v>42</v>
      </c>
      <c r="U15" s="17">
        <v>0.95</v>
      </c>
      <c r="V15" s="17">
        <f t="shared" ref="V15:AZ15" si="17">0.95*12*V35</f>
        <v>2270.8799999999997</v>
      </c>
      <c r="W15" s="17">
        <f t="shared" si="17"/>
        <v>1957.3799999999997</v>
      </c>
      <c r="X15" s="17">
        <f t="shared" si="17"/>
        <v>5987.28</v>
      </c>
      <c r="Y15" s="17">
        <f t="shared" si="17"/>
        <v>6054.5399999999991</v>
      </c>
      <c r="Z15" s="17">
        <f t="shared" si="17"/>
        <v>5860.74</v>
      </c>
      <c r="AA15" s="17">
        <f t="shared" si="17"/>
        <v>8038.1399999999994</v>
      </c>
      <c r="AB15" s="17">
        <f t="shared" si="17"/>
        <v>5207.5199999999995</v>
      </c>
      <c r="AC15" s="17">
        <f t="shared" si="17"/>
        <v>5393.3399999999992</v>
      </c>
      <c r="AD15" s="17">
        <f t="shared" si="17"/>
        <v>6079.619999999999</v>
      </c>
      <c r="AE15" s="17">
        <f t="shared" si="17"/>
        <v>5885.8199999999988</v>
      </c>
      <c r="AF15" s="17">
        <f t="shared" si="17"/>
        <v>8211.4199999999983</v>
      </c>
      <c r="AG15" s="17">
        <f t="shared" si="17"/>
        <v>5777.5199999999995</v>
      </c>
      <c r="AH15" s="17">
        <f t="shared" si="17"/>
        <v>5836.7999999999993</v>
      </c>
      <c r="AI15" s="17">
        <f t="shared" si="17"/>
        <v>2262.8999999999996</v>
      </c>
      <c r="AJ15" s="17">
        <f t="shared" si="17"/>
        <v>2294.8199999999997</v>
      </c>
      <c r="AK15" s="17">
        <f t="shared" si="17"/>
        <v>8278.68</v>
      </c>
      <c r="AL15" s="17">
        <f t="shared" si="17"/>
        <v>8198.8799999999992</v>
      </c>
      <c r="AM15" s="17">
        <f t="shared" si="17"/>
        <v>3918.1799999999994</v>
      </c>
      <c r="AN15" s="17">
        <f t="shared" si="17"/>
        <v>6262.0199999999986</v>
      </c>
      <c r="AO15" s="17">
        <f t="shared" si="17"/>
        <v>5853.9</v>
      </c>
      <c r="AP15" s="17">
        <f t="shared" si="17"/>
        <v>2264.0399999999995</v>
      </c>
      <c r="AQ15" s="17">
        <f t="shared" si="17"/>
        <v>5906.3399999999992</v>
      </c>
      <c r="AR15" s="17">
        <f t="shared" si="17"/>
        <v>8180.6399999999994</v>
      </c>
      <c r="AS15" s="17">
        <f t="shared" si="17"/>
        <v>5892.6599999999989</v>
      </c>
      <c r="AT15" s="17">
        <f t="shared" si="17"/>
        <v>5934.8399999999992</v>
      </c>
      <c r="AU15" s="17">
        <f t="shared" si="17"/>
        <v>5901.78</v>
      </c>
      <c r="AV15" s="17">
        <f t="shared" si="17"/>
        <v>5914.3199999999988</v>
      </c>
      <c r="AW15" s="17">
        <f t="shared" si="17"/>
        <v>6329.28</v>
      </c>
      <c r="AX15" s="17">
        <f t="shared" si="17"/>
        <v>4732.1399999999994</v>
      </c>
      <c r="AY15" s="17">
        <f t="shared" si="17"/>
        <v>8255.8799999999992</v>
      </c>
      <c r="AZ15" s="17">
        <f t="shared" si="17"/>
        <v>8230.7999999999993</v>
      </c>
      <c r="BA15" s="17">
        <f>0.95*12*BA35</f>
        <v>8083.7399999999989</v>
      </c>
      <c r="BB15" s="17">
        <f t="shared" ref="BB15:BL15" si="18">0.95*12*BB35</f>
        <v>2287.9799999999996</v>
      </c>
      <c r="BC15" s="17">
        <f t="shared" si="18"/>
        <v>2200.1999999999998</v>
      </c>
      <c r="BD15" s="17">
        <f t="shared" si="18"/>
        <v>4496.1599999999989</v>
      </c>
      <c r="BE15" s="17">
        <f t="shared" si="18"/>
        <v>4719.5999999999995</v>
      </c>
      <c r="BF15" s="17">
        <f t="shared" si="18"/>
        <v>6109.2599999999993</v>
      </c>
      <c r="BG15" s="17">
        <f t="shared" si="18"/>
        <v>5095.7999999999993</v>
      </c>
      <c r="BH15" s="17">
        <f t="shared" si="18"/>
        <v>6259.74</v>
      </c>
      <c r="BI15" s="17">
        <f t="shared" si="18"/>
        <v>6076.1999999999989</v>
      </c>
      <c r="BJ15" s="17">
        <f t="shared" si="18"/>
        <v>2936.64</v>
      </c>
      <c r="BK15" s="17">
        <f t="shared" si="18"/>
        <v>6305.3399999999992</v>
      </c>
      <c r="BL15" s="17">
        <f t="shared" si="18"/>
        <v>8408.64</v>
      </c>
      <c r="BM15" s="44" t="s">
        <v>42</v>
      </c>
      <c r="BN15" s="33">
        <v>0.96</v>
      </c>
      <c r="BO15" s="33">
        <f t="shared" ref="BO15:BX15" si="19">0.96*12*BO35</f>
        <v>6096.384</v>
      </c>
      <c r="BP15" s="33">
        <f t="shared" si="19"/>
        <v>11836.8</v>
      </c>
      <c r="BQ15" s="33">
        <f t="shared" si="19"/>
        <v>12183.551999999998</v>
      </c>
      <c r="BR15" s="33">
        <f t="shared" si="19"/>
        <v>5984.6399999999994</v>
      </c>
      <c r="BS15" s="33">
        <f t="shared" si="19"/>
        <v>5954.6879999999992</v>
      </c>
      <c r="BT15" s="33">
        <f t="shared" si="19"/>
        <v>6096.384</v>
      </c>
      <c r="BU15" s="33">
        <f t="shared" si="19"/>
        <v>4778.4960000000001</v>
      </c>
      <c r="BV15" s="33">
        <f t="shared" si="19"/>
        <v>7884.2879999999996</v>
      </c>
      <c r="BW15" s="33">
        <f t="shared" si="19"/>
        <v>6254.2079999999996</v>
      </c>
      <c r="BX15" s="33">
        <f t="shared" si="19"/>
        <v>5935.1040000000003</v>
      </c>
      <c r="BY15" s="44" t="s">
        <v>42</v>
      </c>
      <c r="BZ15" s="17">
        <v>1.08</v>
      </c>
      <c r="CA15" s="17">
        <f t="shared" ref="CA15" si="20">1.08*12*CA35</f>
        <v>5826.8160000000007</v>
      </c>
      <c r="CB15" s="32">
        <v>0.95</v>
      </c>
      <c r="CC15" s="33">
        <f>0.95*12*CC35</f>
        <v>2379.1799999999994</v>
      </c>
      <c r="CD15" s="33">
        <f t="shared" ref="CD15:CE15" si="21">0.95*12*CD35</f>
        <v>6819.48</v>
      </c>
      <c r="CE15" s="33">
        <f t="shared" si="21"/>
        <v>6279.119999999999</v>
      </c>
      <c r="CF15" s="33">
        <f t="shared" ref="CF15:CS15" si="22">0.95*12*CF35</f>
        <v>3479.2799999999993</v>
      </c>
      <c r="CG15" s="33">
        <f t="shared" si="22"/>
        <v>6908.3999999999987</v>
      </c>
      <c r="CH15" s="33">
        <f t="shared" si="22"/>
        <v>6867.3599999999988</v>
      </c>
      <c r="CI15" s="33">
        <f t="shared" si="22"/>
        <v>6695.2199999999984</v>
      </c>
      <c r="CJ15" s="33">
        <f t="shared" si="22"/>
        <v>6738.5399999999991</v>
      </c>
      <c r="CK15" s="33">
        <f t="shared" si="22"/>
        <v>6104.6999999999989</v>
      </c>
      <c r="CL15" s="33">
        <f t="shared" si="22"/>
        <v>6663.2999999999993</v>
      </c>
      <c r="CM15" s="33">
        <f t="shared" si="22"/>
        <v>6057.9599999999991</v>
      </c>
      <c r="CN15" s="33">
        <f t="shared" si="22"/>
        <v>6254.0399999999991</v>
      </c>
      <c r="CO15" s="33">
        <f t="shared" si="22"/>
        <v>6158.28</v>
      </c>
      <c r="CP15" s="33">
        <f t="shared" si="22"/>
        <v>4064.0999999999995</v>
      </c>
      <c r="CQ15" s="33">
        <f t="shared" si="22"/>
        <v>4770.8999999999996</v>
      </c>
      <c r="CR15" s="33">
        <f t="shared" si="22"/>
        <v>8352.7799999999988</v>
      </c>
      <c r="CS15" s="33">
        <f t="shared" si="22"/>
        <v>8218.2599999999984</v>
      </c>
      <c r="CT15" s="44" t="s">
        <v>42</v>
      </c>
      <c r="CU15" s="43">
        <v>0.96</v>
      </c>
      <c r="CV15" s="44">
        <f>0.96*12*CV35</f>
        <v>6239.232</v>
      </c>
      <c r="CW15" s="44">
        <f>0.96*12*CW35</f>
        <v>13352.831999999999</v>
      </c>
      <c r="CX15" s="10"/>
      <c r="CY15" s="10"/>
      <c r="CZ15" s="10"/>
    </row>
    <row r="16" spans="1:104" s="1" customFormat="1">
      <c r="A16" s="69" t="s">
        <v>32</v>
      </c>
      <c r="B16" s="69"/>
      <c r="C16" s="69"/>
      <c r="D16" s="69"/>
      <c r="E16" s="69"/>
      <c r="F16" s="69"/>
      <c r="G16" s="17" t="s">
        <v>13</v>
      </c>
      <c r="H16" s="17">
        <v>0.41</v>
      </c>
      <c r="I16" s="17">
        <f>0.41*12*I35</f>
        <v>2709.9359999999997</v>
      </c>
      <c r="J16" s="17">
        <f t="shared" ref="J16:S16" si="23">0.41*12*J35</f>
        <v>2674.02</v>
      </c>
      <c r="K16" s="17">
        <f t="shared" si="23"/>
        <v>2623.3440000000001</v>
      </c>
      <c r="L16" s="17">
        <f t="shared" si="23"/>
        <v>3040.56</v>
      </c>
      <c r="M16" s="17">
        <f t="shared" si="23"/>
        <v>2957.904</v>
      </c>
      <c r="N16" s="17">
        <f t="shared" si="23"/>
        <v>3972.4079999999999</v>
      </c>
      <c r="O16" s="17">
        <f t="shared" si="23"/>
        <v>1068.1320000000001</v>
      </c>
      <c r="P16" s="17">
        <f t="shared" si="23"/>
        <v>2502.3119999999999</v>
      </c>
      <c r="Q16" s="17">
        <f t="shared" si="23"/>
        <v>2475.7439999999997</v>
      </c>
      <c r="R16" s="17">
        <f t="shared" si="23"/>
        <v>2803.4159999999997</v>
      </c>
      <c r="S16" s="17">
        <f t="shared" si="23"/>
        <v>3267.864</v>
      </c>
      <c r="T16" s="17" t="s">
        <v>13</v>
      </c>
      <c r="U16" s="17">
        <v>0.89</v>
      </c>
      <c r="V16" s="17">
        <f t="shared" ref="V16:AZ16" si="24">0.89*12*V35</f>
        <v>2127.4559999999997</v>
      </c>
      <c r="W16" s="17">
        <f t="shared" si="24"/>
        <v>1833.7559999999999</v>
      </c>
      <c r="X16" s="17">
        <f t="shared" si="24"/>
        <v>5609.1360000000004</v>
      </c>
      <c r="Y16" s="17">
        <f t="shared" si="24"/>
        <v>5672.1480000000001</v>
      </c>
      <c r="Z16" s="17">
        <f t="shared" si="24"/>
        <v>5490.5879999999997</v>
      </c>
      <c r="AA16" s="17">
        <f t="shared" si="24"/>
        <v>7530.4679999999998</v>
      </c>
      <c r="AB16" s="17">
        <f t="shared" si="24"/>
        <v>4878.6239999999998</v>
      </c>
      <c r="AC16" s="17">
        <f t="shared" si="24"/>
        <v>5052.7080000000005</v>
      </c>
      <c r="AD16" s="17">
        <f t="shared" si="24"/>
        <v>5695.6439999999993</v>
      </c>
      <c r="AE16" s="17">
        <f t="shared" si="24"/>
        <v>5514.0839999999989</v>
      </c>
      <c r="AF16" s="17">
        <f t="shared" si="24"/>
        <v>7692.8039999999992</v>
      </c>
      <c r="AG16" s="17">
        <f t="shared" si="24"/>
        <v>5412.6239999999998</v>
      </c>
      <c r="AH16" s="17">
        <f t="shared" si="24"/>
        <v>5468.16</v>
      </c>
      <c r="AI16" s="17">
        <f t="shared" si="24"/>
        <v>2119.98</v>
      </c>
      <c r="AJ16" s="17">
        <f t="shared" si="24"/>
        <v>2149.884</v>
      </c>
      <c r="AK16" s="17">
        <f t="shared" si="24"/>
        <v>7755.8160000000007</v>
      </c>
      <c r="AL16" s="17">
        <f t="shared" si="24"/>
        <v>7681.0560000000005</v>
      </c>
      <c r="AM16" s="17">
        <f t="shared" si="24"/>
        <v>3670.7159999999999</v>
      </c>
      <c r="AN16" s="17">
        <f t="shared" si="24"/>
        <v>5866.5239999999994</v>
      </c>
      <c r="AO16" s="17">
        <f t="shared" si="24"/>
        <v>5484.18</v>
      </c>
      <c r="AP16" s="17">
        <f t="shared" si="24"/>
        <v>2121.0479999999998</v>
      </c>
      <c r="AQ16" s="17">
        <f t="shared" si="24"/>
        <v>5533.308</v>
      </c>
      <c r="AR16" s="17">
        <f t="shared" si="24"/>
        <v>7663.9679999999998</v>
      </c>
      <c r="AS16" s="17">
        <f t="shared" si="24"/>
        <v>5520.4919999999993</v>
      </c>
      <c r="AT16" s="17">
        <f t="shared" si="24"/>
        <v>5560.0079999999998</v>
      </c>
      <c r="AU16" s="17">
        <f t="shared" si="24"/>
        <v>5529.0360000000001</v>
      </c>
      <c r="AV16" s="17">
        <f t="shared" si="24"/>
        <v>5540.7839999999997</v>
      </c>
      <c r="AW16" s="17">
        <f t="shared" si="24"/>
        <v>5929.5360000000001</v>
      </c>
      <c r="AX16" s="17">
        <f t="shared" si="24"/>
        <v>4433.268</v>
      </c>
      <c r="AY16" s="17">
        <f t="shared" si="24"/>
        <v>7734.4560000000001</v>
      </c>
      <c r="AZ16" s="17">
        <f t="shared" si="24"/>
        <v>7710.96</v>
      </c>
      <c r="BA16" s="17">
        <f>0.89*12*BA35</f>
        <v>7573.1880000000001</v>
      </c>
      <c r="BB16" s="17">
        <f t="shared" ref="BB16:BL16" si="25">0.89*12*BB35</f>
        <v>2143.4759999999997</v>
      </c>
      <c r="BC16" s="17">
        <f t="shared" si="25"/>
        <v>2061.2399999999998</v>
      </c>
      <c r="BD16" s="17">
        <f t="shared" si="25"/>
        <v>4212.192</v>
      </c>
      <c r="BE16" s="17">
        <f t="shared" si="25"/>
        <v>4421.5199999999995</v>
      </c>
      <c r="BF16" s="17">
        <f t="shared" si="25"/>
        <v>5723.4119999999994</v>
      </c>
      <c r="BG16" s="17">
        <f t="shared" si="25"/>
        <v>4773.96</v>
      </c>
      <c r="BH16" s="17">
        <f t="shared" si="25"/>
        <v>5864.3879999999999</v>
      </c>
      <c r="BI16" s="17">
        <f t="shared" si="25"/>
        <v>5692.44</v>
      </c>
      <c r="BJ16" s="17">
        <f t="shared" si="25"/>
        <v>2751.1680000000001</v>
      </c>
      <c r="BK16" s="17">
        <f t="shared" si="25"/>
        <v>5907.1080000000002</v>
      </c>
      <c r="BL16" s="17">
        <f t="shared" si="25"/>
        <v>7877.5680000000002</v>
      </c>
      <c r="BM16" s="44" t="s">
        <v>13</v>
      </c>
      <c r="BN16" s="33">
        <v>0.47</v>
      </c>
      <c r="BO16" s="33">
        <f t="shared" ref="BO16:BX16" si="26">0.47*12*BO35</f>
        <v>2984.6880000000001</v>
      </c>
      <c r="BP16" s="33">
        <f t="shared" si="26"/>
        <v>5795.0999999999995</v>
      </c>
      <c r="BQ16" s="33">
        <f t="shared" si="26"/>
        <v>5964.8639999999996</v>
      </c>
      <c r="BR16" s="33">
        <f t="shared" si="26"/>
        <v>2929.98</v>
      </c>
      <c r="BS16" s="33">
        <f t="shared" si="26"/>
        <v>2915.3159999999998</v>
      </c>
      <c r="BT16" s="33">
        <f t="shared" si="26"/>
        <v>2984.6880000000001</v>
      </c>
      <c r="BU16" s="33">
        <f t="shared" si="26"/>
        <v>2339.4719999999998</v>
      </c>
      <c r="BV16" s="33">
        <f t="shared" si="26"/>
        <v>3860.0159999999996</v>
      </c>
      <c r="BW16" s="33">
        <f t="shared" si="26"/>
        <v>3061.9559999999997</v>
      </c>
      <c r="BX16" s="33">
        <f t="shared" si="26"/>
        <v>2905.7280000000001</v>
      </c>
      <c r="BY16" s="44" t="s">
        <v>13</v>
      </c>
      <c r="BZ16" s="17">
        <v>0.41</v>
      </c>
      <c r="CA16" s="17">
        <f t="shared" ref="CA16" si="27">0.41*12*CA35</f>
        <v>2212.0320000000002</v>
      </c>
      <c r="CB16" s="32">
        <v>0.89</v>
      </c>
      <c r="CC16" s="33">
        <f>0.89*12*CC35</f>
        <v>2228.9159999999997</v>
      </c>
      <c r="CD16" s="33">
        <f t="shared" ref="CD16:CE16" si="28">0.89*12*CD35</f>
        <v>6388.7760000000007</v>
      </c>
      <c r="CE16" s="33">
        <f t="shared" si="28"/>
        <v>5882.543999999999</v>
      </c>
      <c r="CF16" s="33">
        <f t="shared" ref="CF16:CS16" si="29">0.89*12*CF35</f>
        <v>3259.5359999999996</v>
      </c>
      <c r="CG16" s="33">
        <f t="shared" si="29"/>
        <v>6472.08</v>
      </c>
      <c r="CH16" s="33">
        <f t="shared" si="29"/>
        <v>6433.6319999999996</v>
      </c>
      <c r="CI16" s="33">
        <f t="shared" si="29"/>
        <v>6272.3639999999996</v>
      </c>
      <c r="CJ16" s="33">
        <f t="shared" si="29"/>
        <v>6312.9480000000003</v>
      </c>
      <c r="CK16" s="33">
        <f t="shared" si="29"/>
        <v>5719.1399999999994</v>
      </c>
      <c r="CL16" s="33">
        <f t="shared" si="29"/>
        <v>6242.46</v>
      </c>
      <c r="CM16" s="33">
        <f t="shared" si="29"/>
        <v>5675.3519999999999</v>
      </c>
      <c r="CN16" s="33">
        <f t="shared" si="29"/>
        <v>5859.0479999999998</v>
      </c>
      <c r="CO16" s="33">
        <f t="shared" si="29"/>
        <v>5769.3360000000002</v>
      </c>
      <c r="CP16" s="33">
        <f t="shared" si="29"/>
        <v>3807.42</v>
      </c>
      <c r="CQ16" s="33">
        <f t="shared" si="29"/>
        <v>4469.58</v>
      </c>
      <c r="CR16" s="33">
        <f t="shared" si="29"/>
        <v>7825.2359999999999</v>
      </c>
      <c r="CS16" s="33">
        <f t="shared" si="29"/>
        <v>7699.2119999999995</v>
      </c>
      <c r="CT16" s="44" t="s">
        <v>13</v>
      </c>
      <c r="CU16" s="43">
        <v>0.47</v>
      </c>
      <c r="CV16" s="44">
        <f>0.47*12*CV35</f>
        <v>3054.6239999999998</v>
      </c>
      <c r="CW16" s="44">
        <f>0.47*12*CW35</f>
        <v>6537.3239999999987</v>
      </c>
      <c r="CX16" s="10"/>
      <c r="CY16" s="10"/>
      <c r="CZ16" s="10"/>
    </row>
    <row r="17" spans="1:104" s="1" customFormat="1">
      <c r="A17" s="69" t="s">
        <v>33</v>
      </c>
      <c r="B17" s="69"/>
      <c r="C17" s="69"/>
      <c r="D17" s="69"/>
      <c r="E17" s="69"/>
      <c r="F17" s="69"/>
      <c r="G17" s="17" t="s">
        <v>43</v>
      </c>
      <c r="H17" s="17">
        <v>0.32</v>
      </c>
      <c r="I17" s="17">
        <f>0.32*12*I35</f>
        <v>2115.0719999999997</v>
      </c>
      <c r="J17" s="17">
        <f t="shared" ref="J17:S17" si="30">0.32*12*J35</f>
        <v>2087.04</v>
      </c>
      <c r="K17" s="17">
        <f t="shared" si="30"/>
        <v>2047.4880000000001</v>
      </c>
      <c r="L17" s="17">
        <f t="shared" si="30"/>
        <v>2373.12</v>
      </c>
      <c r="M17" s="17">
        <f t="shared" si="30"/>
        <v>2308.6080000000002</v>
      </c>
      <c r="N17" s="17">
        <f t="shared" si="30"/>
        <v>3100.4159999999997</v>
      </c>
      <c r="O17" s="17">
        <f t="shared" si="30"/>
        <v>833.66399999999999</v>
      </c>
      <c r="P17" s="17">
        <f t="shared" si="30"/>
        <v>1953.0240000000001</v>
      </c>
      <c r="Q17" s="17">
        <f t="shared" si="30"/>
        <v>1932.2879999999998</v>
      </c>
      <c r="R17" s="17">
        <f t="shared" si="30"/>
        <v>2188.0319999999997</v>
      </c>
      <c r="S17" s="17">
        <f t="shared" si="30"/>
        <v>2550.5280000000002</v>
      </c>
      <c r="T17" s="17" t="s">
        <v>43</v>
      </c>
      <c r="U17" s="17">
        <v>0.38</v>
      </c>
      <c r="V17" s="17">
        <f t="shared" ref="V17:AZ17" si="31">0.38*12*V35</f>
        <v>908.35200000000009</v>
      </c>
      <c r="W17" s="17">
        <f t="shared" si="31"/>
        <v>782.952</v>
      </c>
      <c r="X17" s="17">
        <f t="shared" si="31"/>
        <v>2394.9120000000003</v>
      </c>
      <c r="Y17" s="17">
        <f t="shared" si="31"/>
        <v>2421.8160000000003</v>
      </c>
      <c r="Z17" s="17">
        <f t="shared" si="31"/>
        <v>2344.2960000000003</v>
      </c>
      <c r="AA17" s="17">
        <f t="shared" si="31"/>
        <v>3215.2560000000003</v>
      </c>
      <c r="AB17" s="17">
        <f t="shared" si="31"/>
        <v>2083.0080000000003</v>
      </c>
      <c r="AC17" s="17">
        <f t="shared" si="31"/>
        <v>2157.3360000000002</v>
      </c>
      <c r="AD17" s="17">
        <f t="shared" si="31"/>
        <v>2431.848</v>
      </c>
      <c r="AE17" s="17">
        <f t="shared" si="31"/>
        <v>2354.328</v>
      </c>
      <c r="AF17" s="17">
        <f t="shared" si="31"/>
        <v>3284.5680000000002</v>
      </c>
      <c r="AG17" s="17">
        <f t="shared" si="31"/>
        <v>2311.0080000000003</v>
      </c>
      <c r="AH17" s="17">
        <f t="shared" si="31"/>
        <v>2334.7200000000003</v>
      </c>
      <c r="AI17" s="17">
        <f t="shared" si="31"/>
        <v>905.16000000000008</v>
      </c>
      <c r="AJ17" s="17">
        <f t="shared" si="31"/>
        <v>917.92800000000011</v>
      </c>
      <c r="AK17" s="17">
        <f t="shared" si="31"/>
        <v>3311.4720000000007</v>
      </c>
      <c r="AL17" s="17">
        <f t="shared" si="31"/>
        <v>3279.5520000000006</v>
      </c>
      <c r="AM17" s="17">
        <f t="shared" si="31"/>
        <v>1567.2720000000002</v>
      </c>
      <c r="AN17" s="17">
        <f t="shared" si="31"/>
        <v>2504.808</v>
      </c>
      <c r="AO17" s="17">
        <f t="shared" si="31"/>
        <v>2341.5600000000004</v>
      </c>
      <c r="AP17" s="17">
        <f t="shared" si="31"/>
        <v>905.6160000000001</v>
      </c>
      <c r="AQ17" s="17">
        <f t="shared" si="31"/>
        <v>2362.5360000000005</v>
      </c>
      <c r="AR17" s="17">
        <f t="shared" si="31"/>
        <v>3272.2560000000003</v>
      </c>
      <c r="AS17" s="17">
        <f t="shared" si="31"/>
        <v>2357.0640000000003</v>
      </c>
      <c r="AT17" s="17">
        <f t="shared" si="31"/>
        <v>2373.9360000000001</v>
      </c>
      <c r="AU17" s="17">
        <f t="shared" si="31"/>
        <v>2360.7120000000004</v>
      </c>
      <c r="AV17" s="17">
        <f t="shared" si="31"/>
        <v>2365.7280000000001</v>
      </c>
      <c r="AW17" s="17">
        <f t="shared" si="31"/>
        <v>2531.7120000000004</v>
      </c>
      <c r="AX17" s="17">
        <f t="shared" si="31"/>
        <v>1892.8560000000002</v>
      </c>
      <c r="AY17" s="17">
        <f t="shared" si="31"/>
        <v>3302.3520000000008</v>
      </c>
      <c r="AZ17" s="17">
        <f t="shared" si="31"/>
        <v>3292.32</v>
      </c>
      <c r="BA17" s="17">
        <f>0.38*12*BA35</f>
        <v>3233.4960000000005</v>
      </c>
      <c r="BB17" s="17">
        <f t="shared" ref="BB17:BL17" si="32">0.38*12*BB35</f>
        <v>915.19200000000001</v>
      </c>
      <c r="BC17" s="17">
        <f t="shared" si="32"/>
        <v>880.08</v>
      </c>
      <c r="BD17" s="17">
        <f t="shared" si="32"/>
        <v>1798.4640000000002</v>
      </c>
      <c r="BE17" s="17">
        <f t="shared" si="32"/>
        <v>1887.8400000000001</v>
      </c>
      <c r="BF17" s="17">
        <f t="shared" si="32"/>
        <v>2443.7040000000002</v>
      </c>
      <c r="BG17" s="17">
        <f t="shared" si="32"/>
        <v>2038.3200000000002</v>
      </c>
      <c r="BH17" s="17">
        <f t="shared" si="32"/>
        <v>2503.8960000000002</v>
      </c>
      <c r="BI17" s="17">
        <f t="shared" si="32"/>
        <v>2430.4800000000005</v>
      </c>
      <c r="BJ17" s="17">
        <f t="shared" si="32"/>
        <v>1174.6560000000002</v>
      </c>
      <c r="BK17" s="17">
        <f t="shared" si="32"/>
        <v>2522.1360000000004</v>
      </c>
      <c r="BL17" s="17">
        <f t="shared" si="32"/>
        <v>3363.4560000000006</v>
      </c>
      <c r="BM17" s="44" t="s">
        <v>43</v>
      </c>
      <c r="BN17" s="33">
        <v>0.23</v>
      </c>
      <c r="BO17" s="33">
        <f t="shared" ref="BO17:BX17" si="33">0.23*12*BO35</f>
        <v>1460.5920000000003</v>
      </c>
      <c r="BP17" s="33">
        <f t="shared" si="33"/>
        <v>2835.9</v>
      </c>
      <c r="BQ17" s="33">
        <f t="shared" si="33"/>
        <v>2918.9760000000001</v>
      </c>
      <c r="BR17" s="33">
        <f t="shared" si="33"/>
        <v>1433.8200000000002</v>
      </c>
      <c r="BS17" s="33">
        <f t="shared" si="33"/>
        <v>1426.644</v>
      </c>
      <c r="BT17" s="33">
        <f t="shared" si="33"/>
        <v>1460.5920000000003</v>
      </c>
      <c r="BU17" s="33">
        <f t="shared" si="33"/>
        <v>1144.8480000000002</v>
      </c>
      <c r="BV17" s="33">
        <f t="shared" si="33"/>
        <v>1888.9440000000002</v>
      </c>
      <c r="BW17" s="33">
        <f t="shared" si="33"/>
        <v>1498.404</v>
      </c>
      <c r="BX17" s="33">
        <f t="shared" si="33"/>
        <v>1421.9520000000002</v>
      </c>
      <c r="BY17" s="44" t="s">
        <v>43</v>
      </c>
      <c r="BZ17" s="17">
        <v>0.32</v>
      </c>
      <c r="CA17" s="17">
        <f t="shared" ref="CA17" si="34">0.32*12*CA35</f>
        <v>1726.4639999999999</v>
      </c>
      <c r="CB17" s="32">
        <v>0.38</v>
      </c>
      <c r="CC17" s="33">
        <f>0.38*12*CC35</f>
        <v>951.67200000000003</v>
      </c>
      <c r="CD17" s="33">
        <f t="shared" ref="CD17:CE17" si="35">0.38*12*CD35</f>
        <v>2727.7920000000004</v>
      </c>
      <c r="CE17" s="33">
        <f t="shared" si="35"/>
        <v>2511.6480000000001</v>
      </c>
      <c r="CF17" s="33">
        <f t="shared" ref="CF17:CS17" si="36">0.38*12*CF35</f>
        <v>1391.712</v>
      </c>
      <c r="CG17" s="33">
        <f t="shared" si="36"/>
        <v>2763.36</v>
      </c>
      <c r="CH17" s="33">
        <f t="shared" si="36"/>
        <v>2746.9440000000004</v>
      </c>
      <c r="CI17" s="33">
        <f t="shared" si="36"/>
        <v>2678.0880000000002</v>
      </c>
      <c r="CJ17" s="33">
        <f t="shared" si="36"/>
        <v>2695.4160000000006</v>
      </c>
      <c r="CK17" s="33">
        <f t="shared" si="36"/>
        <v>2441.88</v>
      </c>
      <c r="CL17" s="33">
        <f t="shared" si="36"/>
        <v>2665.32</v>
      </c>
      <c r="CM17" s="33">
        <f t="shared" si="36"/>
        <v>2423.1840000000002</v>
      </c>
      <c r="CN17" s="33">
        <f t="shared" si="36"/>
        <v>2501.6160000000004</v>
      </c>
      <c r="CO17" s="33">
        <f t="shared" si="36"/>
        <v>2463.3120000000004</v>
      </c>
      <c r="CP17" s="33">
        <f t="shared" si="36"/>
        <v>1625.64</v>
      </c>
      <c r="CQ17" s="33">
        <f t="shared" si="36"/>
        <v>1908.3600000000001</v>
      </c>
      <c r="CR17" s="33">
        <f t="shared" si="36"/>
        <v>3341.1120000000005</v>
      </c>
      <c r="CS17" s="33">
        <f t="shared" si="36"/>
        <v>3287.3040000000001</v>
      </c>
      <c r="CT17" s="44" t="s">
        <v>43</v>
      </c>
      <c r="CU17" s="43">
        <v>0.23</v>
      </c>
      <c r="CV17" s="44">
        <f>0.23*12*CV35</f>
        <v>1494.8160000000003</v>
      </c>
      <c r="CW17" s="44">
        <f>0.23*12*CW35</f>
        <v>3199.116</v>
      </c>
      <c r="CX17" s="10"/>
      <c r="CY17" s="10"/>
      <c r="CZ17" s="10"/>
    </row>
    <row r="18" spans="1:104" s="1" customFormat="1" ht="41.25" customHeight="1">
      <c r="A18" s="78" t="s">
        <v>34</v>
      </c>
      <c r="B18" s="79"/>
      <c r="C18" s="79"/>
      <c r="D18" s="79"/>
      <c r="E18" s="79"/>
      <c r="F18" s="80"/>
      <c r="G18" s="22" t="s">
        <v>12</v>
      </c>
      <c r="H18" s="17">
        <v>0.17</v>
      </c>
      <c r="I18" s="17">
        <f>0.17*12*I35</f>
        <v>1123.6319999999998</v>
      </c>
      <c r="J18" s="17">
        <f t="shared" ref="J18:S18" si="37">0.17*12*J35</f>
        <v>1108.74</v>
      </c>
      <c r="K18" s="17">
        <f t="shared" si="37"/>
        <v>1087.7280000000001</v>
      </c>
      <c r="L18" s="17">
        <f t="shared" si="37"/>
        <v>1260.72</v>
      </c>
      <c r="M18" s="17">
        <f t="shared" si="37"/>
        <v>1226.4480000000001</v>
      </c>
      <c r="N18" s="17">
        <f t="shared" si="37"/>
        <v>1647.096</v>
      </c>
      <c r="O18" s="17">
        <f t="shared" si="37"/>
        <v>442.88400000000001</v>
      </c>
      <c r="P18" s="17">
        <f t="shared" si="37"/>
        <v>1037.5440000000001</v>
      </c>
      <c r="Q18" s="17">
        <f t="shared" si="37"/>
        <v>1026.528</v>
      </c>
      <c r="R18" s="17">
        <f t="shared" si="37"/>
        <v>1162.3919999999998</v>
      </c>
      <c r="S18" s="17">
        <f t="shared" si="37"/>
        <v>1354.9680000000001</v>
      </c>
      <c r="T18" s="22" t="s">
        <v>12</v>
      </c>
      <c r="U18" s="17">
        <v>0.27</v>
      </c>
      <c r="V18" s="17">
        <f t="shared" ref="V18:AZ18" si="38">0.27*12*V35</f>
        <v>645.40800000000002</v>
      </c>
      <c r="W18" s="17">
        <f t="shared" si="38"/>
        <v>556.30799999999999</v>
      </c>
      <c r="X18" s="17">
        <f t="shared" si="38"/>
        <v>1701.6480000000004</v>
      </c>
      <c r="Y18" s="17">
        <f t="shared" si="38"/>
        <v>1720.7640000000001</v>
      </c>
      <c r="Z18" s="17">
        <f t="shared" si="38"/>
        <v>1665.6840000000002</v>
      </c>
      <c r="AA18" s="17">
        <f t="shared" si="38"/>
        <v>2284.5240000000003</v>
      </c>
      <c r="AB18" s="17">
        <f t="shared" si="38"/>
        <v>1480.0320000000002</v>
      </c>
      <c r="AC18" s="17">
        <f t="shared" si="38"/>
        <v>1532.8440000000003</v>
      </c>
      <c r="AD18" s="17">
        <f t="shared" si="38"/>
        <v>1727.8920000000001</v>
      </c>
      <c r="AE18" s="17">
        <f t="shared" si="38"/>
        <v>1672.8119999999999</v>
      </c>
      <c r="AF18" s="17">
        <f t="shared" si="38"/>
        <v>2333.7719999999999</v>
      </c>
      <c r="AG18" s="17">
        <f t="shared" si="38"/>
        <v>1642.0320000000002</v>
      </c>
      <c r="AH18" s="17">
        <f t="shared" si="38"/>
        <v>1658.88</v>
      </c>
      <c r="AI18" s="17">
        <f t="shared" si="38"/>
        <v>643.14</v>
      </c>
      <c r="AJ18" s="17">
        <f t="shared" si="38"/>
        <v>652.2120000000001</v>
      </c>
      <c r="AK18" s="17">
        <f t="shared" si="38"/>
        <v>2352.8880000000004</v>
      </c>
      <c r="AL18" s="17">
        <f t="shared" si="38"/>
        <v>2330.2080000000001</v>
      </c>
      <c r="AM18" s="17">
        <f t="shared" si="38"/>
        <v>1113.588</v>
      </c>
      <c r="AN18" s="17">
        <f t="shared" si="38"/>
        <v>1779.732</v>
      </c>
      <c r="AO18" s="17">
        <f t="shared" si="38"/>
        <v>1663.74</v>
      </c>
      <c r="AP18" s="17">
        <f t="shared" si="38"/>
        <v>643.46400000000006</v>
      </c>
      <c r="AQ18" s="17">
        <f t="shared" si="38"/>
        <v>1678.6440000000002</v>
      </c>
      <c r="AR18" s="17">
        <f t="shared" si="38"/>
        <v>2325.0240000000003</v>
      </c>
      <c r="AS18" s="17">
        <f t="shared" si="38"/>
        <v>1674.7560000000001</v>
      </c>
      <c r="AT18" s="17">
        <f t="shared" si="38"/>
        <v>1686.7440000000001</v>
      </c>
      <c r="AU18" s="17">
        <f t="shared" si="38"/>
        <v>1677.3480000000002</v>
      </c>
      <c r="AV18" s="17">
        <f t="shared" si="38"/>
        <v>1680.912</v>
      </c>
      <c r="AW18" s="17">
        <f t="shared" si="38"/>
        <v>1798.8480000000002</v>
      </c>
      <c r="AX18" s="17">
        <f t="shared" si="38"/>
        <v>1344.9240000000002</v>
      </c>
      <c r="AY18" s="17">
        <f t="shared" si="38"/>
        <v>2346.4080000000004</v>
      </c>
      <c r="AZ18" s="17">
        <f t="shared" si="38"/>
        <v>2339.2800000000002</v>
      </c>
      <c r="BA18" s="17">
        <f>0.27*12*BA35</f>
        <v>2297.4840000000004</v>
      </c>
      <c r="BB18" s="17">
        <f t="shared" ref="BB18:BL18" si="39">0.27*12*BB35</f>
        <v>650.26800000000003</v>
      </c>
      <c r="BC18" s="17">
        <f t="shared" si="39"/>
        <v>625.32000000000005</v>
      </c>
      <c r="BD18" s="17">
        <f t="shared" si="39"/>
        <v>1277.856</v>
      </c>
      <c r="BE18" s="17">
        <f t="shared" si="39"/>
        <v>1341.3600000000001</v>
      </c>
      <c r="BF18" s="17">
        <f t="shared" si="39"/>
        <v>1736.316</v>
      </c>
      <c r="BG18" s="17">
        <f t="shared" si="39"/>
        <v>1448.2800000000002</v>
      </c>
      <c r="BH18" s="17">
        <f t="shared" si="39"/>
        <v>1779.0840000000003</v>
      </c>
      <c r="BI18" s="17">
        <f t="shared" si="39"/>
        <v>1726.92</v>
      </c>
      <c r="BJ18" s="17">
        <f t="shared" si="39"/>
        <v>834.62400000000014</v>
      </c>
      <c r="BK18" s="17">
        <f t="shared" si="39"/>
        <v>1792.0440000000001</v>
      </c>
      <c r="BL18" s="17">
        <f t="shared" si="39"/>
        <v>2389.8240000000001</v>
      </c>
      <c r="BM18" s="22" t="s">
        <v>12</v>
      </c>
      <c r="BN18" s="33">
        <v>0.15</v>
      </c>
      <c r="BO18" s="33">
        <f t="shared" ref="BO18:BX18" si="40">0.15*12*BO35</f>
        <v>952.56</v>
      </c>
      <c r="BP18" s="33">
        <f t="shared" si="40"/>
        <v>1849.4999999999998</v>
      </c>
      <c r="BQ18" s="33">
        <f t="shared" si="40"/>
        <v>1903.6799999999996</v>
      </c>
      <c r="BR18" s="33">
        <f t="shared" si="40"/>
        <v>935.09999999999991</v>
      </c>
      <c r="BS18" s="33">
        <f t="shared" si="40"/>
        <v>930.41999999999985</v>
      </c>
      <c r="BT18" s="33">
        <f t="shared" si="40"/>
        <v>952.56</v>
      </c>
      <c r="BU18" s="33">
        <f t="shared" si="40"/>
        <v>746.64</v>
      </c>
      <c r="BV18" s="33">
        <f t="shared" si="40"/>
        <v>1231.9199999999998</v>
      </c>
      <c r="BW18" s="33">
        <f t="shared" si="40"/>
        <v>977.21999999999991</v>
      </c>
      <c r="BX18" s="33">
        <f t="shared" si="40"/>
        <v>927.36</v>
      </c>
      <c r="BY18" s="22" t="s">
        <v>12</v>
      </c>
      <c r="BZ18" s="17">
        <v>0.17</v>
      </c>
      <c r="CA18" s="17">
        <f t="shared" ref="CA18" si="41">0.17*12*CA35</f>
        <v>917.18400000000008</v>
      </c>
      <c r="CB18" s="32">
        <v>0.27</v>
      </c>
      <c r="CC18" s="33">
        <f>0.27*12*CC35</f>
        <v>676.18799999999999</v>
      </c>
      <c r="CD18" s="33">
        <f t="shared" ref="CD18:CE18" si="42">0.27*12*CD35</f>
        <v>1938.1680000000003</v>
      </c>
      <c r="CE18" s="33">
        <f t="shared" si="42"/>
        <v>1784.5919999999999</v>
      </c>
      <c r="CF18" s="33">
        <f t="shared" ref="CF18:CS18" si="43">0.27*12*CF35</f>
        <v>988.84800000000007</v>
      </c>
      <c r="CG18" s="33">
        <f t="shared" si="43"/>
        <v>1963.44</v>
      </c>
      <c r="CH18" s="33">
        <f t="shared" si="43"/>
        <v>1951.7760000000001</v>
      </c>
      <c r="CI18" s="33">
        <f t="shared" si="43"/>
        <v>1902.8520000000001</v>
      </c>
      <c r="CJ18" s="33">
        <f t="shared" si="43"/>
        <v>1915.1640000000002</v>
      </c>
      <c r="CK18" s="33">
        <f t="shared" si="43"/>
        <v>1735.0200000000002</v>
      </c>
      <c r="CL18" s="33">
        <f t="shared" si="43"/>
        <v>1893.7800000000002</v>
      </c>
      <c r="CM18" s="33">
        <f t="shared" si="43"/>
        <v>1721.7360000000001</v>
      </c>
      <c r="CN18" s="33">
        <f t="shared" si="43"/>
        <v>1777.4640000000002</v>
      </c>
      <c r="CO18" s="33">
        <f t="shared" si="43"/>
        <v>1750.2480000000003</v>
      </c>
      <c r="CP18" s="33">
        <f t="shared" si="43"/>
        <v>1155.0600000000002</v>
      </c>
      <c r="CQ18" s="33">
        <f t="shared" si="43"/>
        <v>1355.94</v>
      </c>
      <c r="CR18" s="33">
        <f t="shared" si="43"/>
        <v>2373.9480000000003</v>
      </c>
      <c r="CS18" s="33">
        <f t="shared" si="43"/>
        <v>2335.7159999999999</v>
      </c>
      <c r="CT18" s="22" t="s">
        <v>12</v>
      </c>
      <c r="CU18" s="43">
        <v>0.15</v>
      </c>
      <c r="CV18" s="44">
        <f>0.15*12*CV35</f>
        <v>974.88</v>
      </c>
      <c r="CW18" s="44">
        <f>0.15*12*CW35</f>
        <v>2086.3799999999997</v>
      </c>
      <c r="CX18" s="10"/>
      <c r="CY18" s="10"/>
      <c r="CZ18" s="10"/>
    </row>
    <row r="19" spans="1:104" s="1" customFormat="1">
      <c r="A19" s="77" t="s">
        <v>35</v>
      </c>
      <c r="B19" s="69"/>
      <c r="C19" s="69"/>
      <c r="D19" s="69"/>
      <c r="E19" s="69"/>
      <c r="F19" s="69"/>
      <c r="G19" s="17" t="s">
        <v>44</v>
      </c>
      <c r="H19" s="17">
        <v>0.05</v>
      </c>
      <c r="I19" s="17">
        <f>0.05*12*I35</f>
        <v>330.48</v>
      </c>
      <c r="J19" s="17">
        <f t="shared" ref="J19:S19" si="44">0.05*12*J35</f>
        <v>326.10000000000002</v>
      </c>
      <c r="K19" s="17">
        <f t="shared" si="44"/>
        <v>319.92000000000007</v>
      </c>
      <c r="L19" s="17">
        <f t="shared" si="44"/>
        <v>370.80000000000007</v>
      </c>
      <c r="M19" s="17">
        <f t="shared" si="44"/>
        <v>360.72000000000008</v>
      </c>
      <c r="N19" s="17">
        <f t="shared" si="44"/>
        <v>484.44000000000005</v>
      </c>
      <c r="O19" s="17">
        <f t="shared" si="44"/>
        <v>130.26000000000002</v>
      </c>
      <c r="P19" s="17">
        <f t="shared" si="44"/>
        <v>305.16000000000008</v>
      </c>
      <c r="Q19" s="17">
        <f t="shared" si="44"/>
        <v>301.92</v>
      </c>
      <c r="R19" s="17">
        <f t="shared" si="44"/>
        <v>341.88</v>
      </c>
      <c r="S19" s="17">
        <f t="shared" si="44"/>
        <v>398.5200000000001</v>
      </c>
      <c r="T19" s="17" t="s">
        <v>44</v>
      </c>
      <c r="U19" s="17">
        <v>0.05</v>
      </c>
      <c r="V19" s="17">
        <f t="shared" ref="V19:AZ19" si="45">0.05*12*V35</f>
        <v>119.52000000000001</v>
      </c>
      <c r="W19" s="17">
        <f t="shared" si="45"/>
        <v>103.02000000000001</v>
      </c>
      <c r="X19" s="17">
        <f t="shared" si="45"/>
        <v>315.12000000000006</v>
      </c>
      <c r="Y19" s="17">
        <f t="shared" si="45"/>
        <v>318.66000000000008</v>
      </c>
      <c r="Z19" s="17">
        <f t="shared" si="45"/>
        <v>308.46000000000004</v>
      </c>
      <c r="AA19" s="17">
        <f t="shared" si="45"/>
        <v>423.06000000000006</v>
      </c>
      <c r="AB19" s="17">
        <f t="shared" si="45"/>
        <v>274.08000000000004</v>
      </c>
      <c r="AC19" s="17">
        <f t="shared" si="45"/>
        <v>283.86000000000007</v>
      </c>
      <c r="AD19" s="17">
        <f t="shared" si="45"/>
        <v>319.98</v>
      </c>
      <c r="AE19" s="17">
        <f t="shared" si="45"/>
        <v>309.78000000000003</v>
      </c>
      <c r="AF19" s="17">
        <f t="shared" si="45"/>
        <v>432.18000000000006</v>
      </c>
      <c r="AG19" s="17">
        <f t="shared" si="45"/>
        <v>304.08000000000004</v>
      </c>
      <c r="AH19" s="17">
        <f t="shared" si="45"/>
        <v>307.20000000000005</v>
      </c>
      <c r="AI19" s="17">
        <f t="shared" si="45"/>
        <v>119.10000000000002</v>
      </c>
      <c r="AJ19" s="17">
        <f t="shared" si="45"/>
        <v>120.78000000000003</v>
      </c>
      <c r="AK19" s="17">
        <f t="shared" si="45"/>
        <v>435.72000000000008</v>
      </c>
      <c r="AL19" s="17">
        <f t="shared" si="45"/>
        <v>431.5200000000001</v>
      </c>
      <c r="AM19" s="17">
        <f t="shared" si="45"/>
        <v>206.22000000000003</v>
      </c>
      <c r="AN19" s="17">
        <f t="shared" si="45"/>
        <v>329.58000000000004</v>
      </c>
      <c r="AO19" s="17">
        <f t="shared" si="45"/>
        <v>308.10000000000002</v>
      </c>
      <c r="AP19" s="17">
        <f t="shared" si="45"/>
        <v>119.16000000000001</v>
      </c>
      <c r="AQ19" s="17">
        <f t="shared" si="45"/>
        <v>310.86000000000007</v>
      </c>
      <c r="AR19" s="17">
        <f t="shared" si="45"/>
        <v>430.56000000000006</v>
      </c>
      <c r="AS19" s="17">
        <f t="shared" si="45"/>
        <v>310.14000000000004</v>
      </c>
      <c r="AT19" s="17">
        <f t="shared" si="45"/>
        <v>312.36000000000007</v>
      </c>
      <c r="AU19" s="17">
        <f t="shared" si="45"/>
        <v>310.62000000000006</v>
      </c>
      <c r="AV19" s="17">
        <f t="shared" si="45"/>
        <v>311.28000000000003</v>
      </c>
      <c r="AW19" s="17">
        <f t="shared" si="45"/>
        <v>333.12000000000006</v>
      </c>
      <c r="AX19" s="17">
        <f t="shared" si="45"/>
        <v>249.06000000000006</v>
      </c>
      <c r="AY19" s="17">
        <f t="shared" si="45"/>
        <v>434.5200000000001</v>
      </c>
      <c r="AZ19" s="17">
        <f t="shared" si="45"/>
        <v>433.20000000000005</v>
      </c>
      <c r="BA19" s="17">
        <f t="shared" ref="BA19:BL19" si="46">0.05*12*BA35</f>
        <v>425.46000000000009</v>
      </c>
      <c r="BB19" s="17">
        <f t="shared" si="46"/>
        <v>120.42000000000002</v>
      </c>
      <c r="BC19" s="17">
        <f t="shared" si="46"/>
        <v>115.80000000000001</v>
      </c>
      <c r="BD19" s="17">
        <f t="shared" si="46"/>
        <v>236.64000000000001</v>
      </c>
      <c r="BE19" s="17">
        <f t="shared" si="46"/>
        <v>248.40000000000003</v>
      </c>
      <c r="BF19" s="17">
        <f t="shared" si="46"/>
        <v>321.54000000000002</v>
      </c>
      <c r="BG19" s="17">
        <f t="shared" si="46"/>
        <v>268.20000000000005</v>
      </c>
      <c r="BH19" s="17">
        <f t="shared" si="46"/>
        <v>329.46000000000004</v>
      </c>
      <c r="BI19" s="17">
        <f t="shared" si="46"/>
        <v>319.80000000000007</v>
      </c>
      <c r="BJ19" s="17">
        <f t="shared" si="46"/>
        <v>154.56000000000003</v>
      </c>
      <c r="BK19" s="17">
        <f t="shared" si="46"/>
        <v>331.86000000000007</v>
      </c>
      <c r="BL19" s="17">
        <f t="shared" si="46"/>
        <v>442.56000000000006</v>
      </c>
      <c r="BM19" s="44" t="s">
        <v>44</v>
      </c>
      <c r="BN19" s="33">
        <v>0.05</v>
      </c>
      <c r="BO19" s="33">
        <f t="shared" ref="BO19" si="47">0.05*12*BO35</f>
        <v>317.5200000000001</v>
      </c>
      <c r="BP19" s="33">
        <f t="shared" ref="BP19:BR19" si="48">0.05*12*BP35</f>
        <v>616.50000000000011</v>
      </c>
      <c r="BQ19" s="33">
        <f t="shared" si="48"/>
        <v>634.56000000000006</v>
      </c>
      <c r="BR19" s="33">
        <f t="shared" si="48"/>
        <v>311.70000000000005</v>
      </c>
      <c r="BS19" s="33">
        <f t="shared" ref="BS19:BU19" si="49">0.05*12*BS35</f>
        <v>310.14000000000004</v>
      </c>
      <c r="BT19" s="33">
        <f t="shared" si="49"/>
        <v>317.5200000000001</v>
      </c>
      <c r="BU19" s="33">
        <f t="shared" si="49"/>
        <v>248.88000000000005</v>
      </c>
      <c r="BV19" s="33">
        <f t="shared" ref="BV19:BW19" si="50">0.05*12*BV35</f>
        <v>410.64000000000004</v>
      </c>
      <c r="BW19" s="33">
        <f t="shared" si="50"/>
        <v>325.74</v>
      </c>
      <c r="BX19" s="33">
        <f t="shared" ref="BX19" si="51">0.05*12*BX35</f>
        <v>309.12000000000006</v>
      </c>
      <c r="BY19" s="44" t="s">
        <v>44</v>
      </c>
      <c r="BZ19" s="17">
        <v>0.05</v>
      </c>
      <c r="CA19" s="17">
        <f t="shared" ref="CA19" si="52">0.05*12*CA35</f>
        <v>269.76000000000005</v>
      </c>
      <c r="CB19" s="32">
        <v>0.05</v>
      </c>
      <c r="CC19" s="33">
        <f t="shared" ref="CC19:CS19" si="53">0.05*12*CC35</f>
        <v>125.22000000000001</v>
      </c>
      <c r="CD19" s="33">
        <f t="shared" si="53"/>
        <v>358.92000000000007</v>
      </c>
      <c r="CE19" s="33">
        <f t="shared" si="53"/>
        <v>330.48</v>
      </c>
      <c r="CF19" s="33">
        <f t="shared" si="53"/>
        <v>183.12000000000003</v>
      </c>
      <c r="CG19" s="33">
        <f t="shared" si="53"/>
        <v>363.60000000000008</v>
      </c>
      <c r="CH19" s="33">
        <f t="shared" si="53"/>
        <v>361.44000000000005</v>
      </c>
      <c r="CI19" s="33">
        <f t="shared" si="53"/>
        <v>352.38000000000005</v>
      </c>
      <c r="CJ19" s="33">
        <f t="shared" si="53"/>
        <v>354.66000000000008</v>
      </c>
      <c r="CK19" s="33">
        <f t="shared" si="53"/>
        <v>321.30000000000007</v>
      </c>
      <c r="CL19" s="33">
        <f t="shared" si="53"/>
        <v>350.70000000000005</v>
      </c>
      <c r="CM19" s="33">
        <f t="shared" si="53"/>
        <v>318.84000000000003</v>
      </c>
      <c r="CN19" s="33">
        <f t="shared" si="53"/>
        <v>329.16000000000008</v>
      </c>
      <c r="CO19" s="33">
        <f t="shared" si="53"/>
        <v>324.12000000000006</v>
      </c>
      <c r="CP19" s="33">
        <f t="shared" si="53"/>
        <v>213.90000000000003</v>
      </c>
      <c r="CQ19" s="33">
        <f t="shared" si="53"/>
        <v>251.10000000000005</v>
      </c>
      <c r="CR19" s="33">
        <f t="shared" si="53"/>
        <v>439.62000000000012</v>
      </c>
      <c r="CS19" s="33">
        <f t="shared" si="53"/>
        <v>432.54000000000008</v>
      </c>
      <c r="CT19" s="44" t="s">
        <v>44</v>
      </c>
      <c r="CU19" s="43">
        <v>0.05</v>
      </c>
      <c r="CV19" s="44">
        <f t="shared" ref="CV19:CW19" si="54">0.05*12*CV35</f>
        <v>324.96000000000004</v>
      </c>
      <c r="CW19" s="44">
        <f t="shared" si="54"/>
        <v>695.46</v>
      </c>
      <c r="CX19" s="10"/>
      <c r="CY19" s="10"/>
      <c r="CZ19" s="10"/>
    </row>
    <row r="20" spans="1:104" s="1" customFormat="1" ht="27" customHeight="1">
      <c r="A20" s="69" t="s">
        <v>36</v>
      </c>
      <c r="B20" s="69"/>
      <c r="C20" s="69"/>
      <c r="D20" s="69"/>
      <c r="E20" s="69"/>
      <c r="F20" s="69"/>
      <c r="G20" s="12" t="s">
        <v>50</v>
      </c>
      <c r="H20" s="17">
        <v>2.62</v>
      </c>
      <c r="I20" s="17">
        <f>2.62*12*I35</f>
        <v>17317.151999999998</v>
      </c>
      <c r="J20" s="17">
        <f t="shared" ref="J20:S20" si="55">2.62*12*J35</f>
        <v>17087.64</v>
      </c>
      <c r="K20" s="17">
        <f t="shared" si="55"/>
        <v>16763.808000000001</v>
      </c>
      <c r="L20" s="17">
        <f t="shared" si="55"/>
        <v>19429.920000000002</v>
      </c>
      <c r="M20" s="17">
        <f t="shared" si="55"/>
        <v>18901.728000000003</v>
      </c>
      <c r="N20" s="17">
        <f t="shared" si="55"/>
        <v>25384.655999999999</v>
      </c>
      <c r="O20" s="17">
        <f t="shared" si="55"/>
        <v>6825.6239999999998</v>
      </c>
      <c r="P20" s="17">
        <f t="shared" si="55"/>
        <v>15990.384000000002</v>
      </c>
      <c r="Q20" s="17">
        <f t="shared" si="55"/>
        <v>15820.608</v>
      </c>
      <c r="R20" s="17">
        <f t="shared" si="55"/>
        <v>17914.511999999999</v>
      </c>
      <c r="S20" s="17">
        <f t="shared" si="55"/>
        <v>20882.448000000004</v>
      </c>
      <c r="T20" s="12" t="s">
        <v>50</v>
      </c>
      <c r="U20" s="17">
        <v>3.89</v>
      </c>
      <c r="V20" s="17">
        <f t="shared" ref="V20:AZ20" si="56">3.89*12*V35</f>
        <v>9298.655999999999</v>
      </c>
      <c r="W20" s="17">
        <f t="shared" si="56"/>
        <v>8014.9559999999992</v>
      </c>
      <c r="X20" s="17">
        <f t="shared" si="56"/>
        <v>24516.336000000003</v>
      </c>
      <c r="Y20" s="17">
        <f t="shared" si="56"/>
        <v>24791.748</v>
      </c>
      <c r="Z20" s="17">
        <f t="shared" si="56"/>
        <v>23998.188000000002</v>
      </c>
      <c r="AA20" s="17">
        <f t="shared" si="56"/>
        <v>32914.067999999999</v>
      </c>
      <c r="AB20" s="17">
        <f t="shared" si="56"/>
        <v>21323.423999999999</v>
      </c>
      <c r="AC20" s="17">
        <f t="shared" si="56"/>
        <v>22084.308000000001</v>
      </c>
      <c r="AD20" s="17">
        <f t="shared" si="56"/>
        <v>24894.444</v>
      </c>
      <c r="AE20" s="17">
        <f t="shared" si="56"/>
        <v>24100.883999999998</v>
      </c>
      <c r="AF20" s="17">
        <f t="shared" si="56"/>
        <v>33623.603999999999</v>
      </c>
      <c r="AG20" s="17">
        <f t="shared" si="56"/>
        <v>23657.423999999999</v>
      </c>
      <c r="AH20" s="17">
        <f t="shared" si="56"/>
        <v>23900.16</v>
      </c>
      <c r="AI20" s="17">
        <f t="shared" si="56"/>
        <v>9265.98</v>
      </c>
      <c r="AJ20" s="17">
        <f t="shared" si="56"/>
        <v>9396.6840000000011</v>
      </c>
      <c r="AK20" s="17">
        <f t="shared" si="56"/>
        <v>33899.016000000003</v>
      </c>
      <c r="AL20" s="17">
        <f t="shared" si="56"/>
        <v>33572.256000000001</v>
      </c>
      <c r="AM20" s="17">
        <f t="shared" si="56"/>
        <v>16043.915999999999</v>
      </c>
      <c r="AN20" s="17">
        <f t="shared" si="56"/>
        <v>25641.323999999997</v>
      </c>
      <c r="AO20" s="17">
        <f t="shared" si="56"/>
        <v>23970.18</v>
      </c>
      <c r="AP20" s="17">
        <f t="shared" si="56"/>
        <v>9270.6479999999992</v>
      </c>
      <c r="AQ20" s="17">
        <f t="shared" si="56"/>
        <v>24184.907999999999</v>
      </c>
      <c r="AR20" s="17">
        <f t="shared" si="56"/>
        <v>33497.567999999999</v>
      </c>
      <c r="AS20" s="17">
        <f t="shared" si="56"/>
        <v>24128.892</v>
      </c>
      <c r="AT20" s="17">
        <f t="shared" si="56"/>
        <v>24301.608</v>
      </c>
      <c r="AU20" s="17">
        <f t="shared" si="56"/>
        <v>24166.236000000001</v>
      </c>
      <c r="AV20" s="17">
        <f t="shared" si="56"/>
        <v>24217.583999999999</v>
      </c>
      <c r="AW20" s="17">
        <f t="shared" si="56"/>
        <v>25916.736000000001</v>
      </c>
      <c r="AX20" s="17">
        <f t="shared" si="56"/>
        <v>19376.868000000002</v>
      </c>
      <c r="AY20" s="17">
        <f t="shared" si="56"/>
        <v>33805.656000000003</v>
      </c>
      <c r="AZ20" s="17">
        <f t="shared" si="56"/>
        <v>33702.959999999999</v>
      </c>
      <c r="BA20" s="17">
        <f>3.89*12*BA35</f>
        <v>33100.788</v>
      </c>
      <c r="BB20" s="17">
        <f t="shared" ref="BB20:BL20" si="57">3.89*12*BB35</f>
        <v>9368.6759999999995</v>
      </c>
      <c r="BC20" s="17">
        <f t="shared" si="57"/>
        <v>9009.24</v>
      </c>
      <c r="BD20" s="17">
        <f t="shared" si="57"/>
        <v>18410.592000000001</v>
      </c>
      <c r="BE20" s="17">
        <f t="shared" si="57"/>
        <v>19325.52</v>
      </c>
      <c r="BF20" s="17">
        <f t="shared" si="57"/>
        <v>25015.811999999998</v>
      </c>
      <c r="BG20" s="17">
        <f t="shared" si="57"/>
        <v>20865.96</v>
      </c>
      <c r="BH20" s="17">
        <f t="shared" si="57"/>
        <v>25631.988000000001</v>
      </c>
      <c r="BI20" s="17">
        <f t="shared" si="57"/>
        <v>24880.44</v>
      </c>
      <c r="BJ20" s="17">
        <f t="shared" si="57"/>
        <v>12024.768000000002</v>
      </c>
      <c r="BK20" s="17">
        <f t="shared" si="57"/>
        <v>25818.708000000002</v>
      </c>
      <c r="BL20" s="17">
        <f t="shared" si="57"/>
        <v>34431.167999999998</v>
      </c>
      <c r="BM20" s="12" t="s">
        <v>50</v>
      </c>
      <c r="BN20" s="33">
        <v>3.89</v>
      </c>
      <c r="BO20" s="33">
        <f t="shared" ref="BO20" si="58">3.89*12*BO35</f>
        <v>24703.056</v>
      </c>
      <c r="BP20" s="33">
        <f t="shared" ref="BP20:BR20" si="59">3.89*12*BP35</f>
        <v>47963.7</v>
      </c>
      <c r="BQ20" s="33">
        <f t="shared" si="59"/>
        <v>49368.767999999996</v>
      </c>
      <c r="BR20" s="33">
        <f t="shared" si="59"/>
        <v>24250.26</v>
      </c>
      <c r="BS20" s="33">
        <f t="shared" ref="BS20:BU20" si="60">3.89*12*BS35</f>
        <v>24128.892</v>
      </c>
      <c r="BT20" s="33">
        <f t="shared" si="60"/>
        <v>24703.056</v>
      </c>
      <c r="BU20" s="33">
        <f t="shared" si="60"/>
        <v>19362.864000000001</v>
      </c>
      <c r="BV20" s="33">
        <f t="shared" ref="BV20:BW20" si="61">3.89*12*BV35</f>
        <v>31947.791999999998</v>
      </c>
      <c r="BW20" s="33">
        <f t="shared" si="61"/>
        <v>25342.572</v>
      </c>
      <c r="BX20" s="33">
        <f t="shared" ref="BX20" si="62">3.89*12*BX35</f>
        <v>24049.536000000004</v>
      </c>
      <c r="BY20" s="12" t="s">
        <v>50</v>
      </c>
      <c r="BZ20" s="17">
        <v>2.62</v>
      </c>
      <c r="CA20" s="17">
        <f t="shared" ref="CA20" si="63">2.62*12*CA35</f>
        <v>14135.424000000001</v>
      </c>
      <c r="CB20" s="32">
        <v>3.89</v>
      </c>
      <c r="CC20" s="33">
        <f>3.89*12*CC35</f>
        <v>9742.116</v>
      </c>
      <c r="CD20" s="33">
        <f t="shared" ref="CD20:CE20" si="64">3.89*12*CD35</f>
        <v>27923.976000000002</v>
      </c>
      <c r="CE20" s="33">
        <f t="shared" si="64"/>
        <v>25711.343999999997</v>
      </c>
      <c r="CF20" s="33">
        <f t="shared" ref="CF20:CS20" si="65">3.89*12*CF35</f>
        <v>14246.735999999999</v>
      </c>
      <c r="CG20" s="33">
        <f t="shared" si="65"/>
        <v>28288.079999999998</v>
      </c>
      <c r="CH20" s="33">
        <f t="shared" si="65"/>
        <v>28120.031999999999</v>
      </c>
      <c r="CI20" s="33">
        <f t="shared" si="65"/>
        <v>27415.163999999997</v>
      </c>
      <c r="CJ20" s="33">
        <f t="shared" si="65"/>
        <v>27592.548000000003</v>
      </c>
      <c r="CK20" s="33">
        <f t="shared" si="65"/>
        <v>24997.14</v>
      </c>
      <c r="CL20" s="33">
        <f t="shared" si="65"/>
        <v>27284.46</v>
      </c>
      <c r="CM20" s="33">
        <f t="shared" si="65"/>
        <v>24805.752</v>
      </c>
      <c r="CN20" s="33">
        <f t="shared" si="65"/>
        <v>25608.648000000001</v>
      </c>
      <c r="CO20" s="33">
        <f t="shared" si="65"/>
        <v>25216.536000000004</v>
      </c>
      <c r="CP20" s="33">
        <f t="shared" si="65"/>
        <v>16641.419999999998</v>
      </c>
      <c r="CQ20" s="33">
        <f t="shared" si="65"/>
        <v>19535.579999999998</v>
      </c>
      <c r="CR20" s="33">
        <f t="shared" si="65"/>
        <v>34202.436000000002</v>
      </c>
      <c r="CS20" s="33">
        <f t="shared" si="65"/>
        <v>33651.612000000001</v>
      </c>
      <c r="CT20" s="12" t="s">
        <v>50</v>
      </c>
      <c r="CU20" s="43">
        <v>3.89</v>
      </c>
      <c r="CV20" s="44">
        <f t="shared" ref="CV20:CW20" si="66">3.89*12*CV35</f>
        <v>25281.888000000003</v>
      </c>
      <c r="CW20" s="44">
        <f t="shared" si="66"/>
        <v>54106.787999999993</v>
      </c>
      <c r="CX20" s="10"/>
      <c r="CY20" s="10"/>
      <c r="CZ20" s="10"/>
    </row>
    <row r="21" spans="1:104" s="1" customFormat="1">
      <c r="A21" s="69" t="s">
        <v>37</v>
      </c>
      <c r="B21" s="69"/>
      <c r="C21" s="69"/>
      <c r="D21" s="69"/>
      <c r="E21" s="69"/>
      <c r="F21" s="69"/>
      <c r="G21" s="17" t="s">
        <v>4</v>
      </c>
      <c r="H21" s="17">
        <v>0</v>
      </c>
      <c r="I21" s="17">
        <f>0*12*I35</f>
        <v>0</v>
      </c>
      <c r="J21" s="17">
        <f t="shared" ref="J21:S21" si="67">0*12*J35</f>
        <v>0</v>
      </c>
      <c r="K21" s="17">
        <f t="shared" si="67"/>
        <v>0</v>
      </c>
      <c r="L21" s="17">
        <f t="shared" si="67"/>
        <v>0</v>
      </c>
      <c r="M21" s="17">
        <f t="shared" si="67"/>
        <v>0</v>
      </c>
      <c r="N21" s="17">
        <f t="shared" si="67"/>
        <v>0</v>
      </c>
      <c r="O21" s="17">
        <f t="shared" si="67"/>
        <v>0</v>
      </c>
      <c r="P21" s="17">
        <f t="shared" si="67"/>
        <v>0</v>
      </c>
      <c r="Q21" s="17">
        <f t="shared" si="67"/>
        <v>0</v>
      </c>
      <c r="R21" s="17">
        <f t="shared" si="67"/>
        <v>0</v>
      </c>
      <c r="S21" s="17">
        <f t="shared" si="67"/>
        <v>0</v>
      </c>
      <c r="T21" s="17" t="s">
        <v>4</v>
      </c>
      <c r="U21" s="17">
        <v>4.7</v>
      </c>
      <c r="V21" s="17">
        <f t="shared" ref="V21:AZ21" si="68">4.7*12*V35</f>
        <v>11234.880000000001</v>
      </c>
      <c r="W21" s="17">
        <f t="shared" si="68"/>
        <v>9683.880000000001</v>
      </c>
      <c r="X21" s="17">
        <f t="shared" si="68"/>
        <v>29621.280000000006</v>
      </c>
      <c r="Y21" s="17">
        <f t="shared" si="68"/>
        <v>29954.040000000005</v>
      </c>
      <c r="Z21" s="17">
        <f t="shared" si="68"/>
        <v>28995.240000000005</v>
      </c>
      <c r="AA21" s="17">
        <f t="shared" si="68"/>
        <v>39767.640000000007</v>
      </c>
      <c r="AB21" s="17">
        <f t="shared" si="68"/>
        <v>25763.520000000004</v>
      </c>
      <c r="AC21" s="17">
        <f t="shared" si="68"/>
        <v>26682.840000000004</v>
      </c>
      <c r="AD21" s="17">
        <f t="shared" si="68"/>
        <v>30078.12</v>
      </c>
      <c r="AE21" s="17">
        <f t="shared" si="68"/>
        <v>29119.32</v>
      </c>
      <c r="AF21" s="17">
        <f t="shared" si="68"/>
        <v>40624.92</v>
      </c>
      <c r="AG21" s="17">
        <f t="shared" si="68"/>
        <v>28583.520000000004</v>
      </c>
      <c r="AH21" s="17">
        <f t="shared" si="68"/>
        <v>28876.800000000003</v>
      </c>
      <c r="AI21" s="17">
        <f t="shared" si="68"/>
        <v>11195.400000000001</v>
      </c>
      <c r="AJ21" s="17">
        <f t="shared" si="68"/>
        <v>11353.320000000002</v>
      </c>
      <c r="AK21" s="17">
        <f t="shared" si="68"/>
        <v>40957.680000000008</v>
      </c>
      <c r="AL21" s="17">
        <f t="shared" si="68"/>
        <v>40562.880000000005</v>
      </c>
      <c r="AM21" s="17">
        <f t="shared" si="68"/>
        <v>19384.68</v>
      </c>
      <c r="AN21" s="17">
        <f t="shared" si="68"/>
        <v>30980.52</v>
      </c>
      <c r="AO21" s="17">
        <f t="shared" si="68"/>
        <v>28961.4</v>
      </c>
      <c r="AP21" s="17">
        <f t="shared" si="68"/>
        <v>11201.04</v>
      </c>
      <c r="AQ21" s="17">
        <f t="shared" si="68"/>
        <v>29220.840000000004</v>
      </c>
      <c r="AR21" s="17">
        <f t="shared" si="68"/>
        <v>40472.640000000007</v>
      </c>
      <c r="AS21" s="17">
        <f t="shared" si="68"/>
        <v>29153.16</v>
      </c>
      <c r="AT21" s="17">
        <f t="shared" si="68"/>
        <v>29361.840000000004</v>
      </c>
      <c r="AU21" s="17">
        <f t="shared" si="68"/>
        <v>29198.280000000006</v>
      </c>
      <c r="AV21" s="17">
        <f t="shared" si="68"/>
        <v>29260.32</v>
      </c>
      <c r="AW21" s="17">
        <f t="shared" si="68"/>
        <v>31313.280000000006</v>
      </c>
      <c r="AX21" s="17">
        <f t="shared" si="68"/>
        <v>23411.640000000003</v>
      </c>
      <c r="AY21" s="17">
        <f t="shared" si="68"/>
        <v>40844.880000000005</v>
      </c>
      <c r="AZ21" s="17">
        <f t="shared" si="68"/>
        <v>40720.800000000003</v>
      </c>
      <c r="BA21" s="17">
        <f>4.7*12*BA35</f>
        <v>39993.240000000005</v>
      </c>
      <c r="BB21" s="17">
        <f t="shared" ref="BB21:BL21" si="69">4.7*12*BB35</f>
        <v>11319.480000000001</v>
      </c>
      <c r="BC21" s="17">
        <f t="shared" si="69"/>
        <v>10885.2</v>
      </c>
      <c r="BD21" s="17">
        <f t="shared" si="69"/>
        <v>22244.16</v>
      </c>
      <c r="BE21" s="17">
        <f t="shared" si="69"/>
        <v>23349.600000000002</v>
      </c>
      <c r="BF21" s="17">
        <f t="shared" si="69"/>
        <v>30224.760000000002</v>
      </c>
      <c r="BG21" s="17">
        <f t="shared" si="69"/>
        <v>25210.800000000003</v>
      </c>
      <c r="BH21" s="17">
        <f t="shared" si="69"/>
        <v>30969.240000000005</v>
      </c>
      <c r="BI21" s="17">
        <f t="shared" si="69"/>
        <v>30061.200000000004</v>
      </c>
      <c r="BJ21" s="17">
        <f t="shared" si="69"/>
        <v>14528.640000000003</v>
      </c>
      <c r="BK21" s="17">
        <f t="shared" si="69"/>
        <v>31194.840000000004</v>
      </c>
      <c r="BL21" s="17">
        <f t="shared" si="69"/>
        <v>41600.640000000007</v>
      </c>
      <c r="BM21" s="44" t="s">
        <v>4</v>
      </c>
      <c r="BN21" s="33">
        <v>4.7</v>
      </c>
      <c r="BO21" s="33">
        <f t="shared" ref="BO21" si="70">4.7*12*BO35</f>
        <v>29846.880000000005</v>
      </c>
      <c r="BP21" s="33">
        <f t="shared" ref="BP21:BR21" si="71">4.7*12*BP35</f>
        <v>57951.000000000007</v>
      </c>
      <c r="BQ21" s="33">
        <f t="shared" si="71"/>
        <v>59648.639999999999</v>
      </c>
      <c r="BR21" s="33">
        <f t="shared" si="71"/>
        <v>29299.800000000003</v>
      </c>
      <c r="BS21" s="33">
        <f t="shared" ref="BS21:BU21" si="72">4.7*12*BS35</f>
        <v>29153.16</v>
      </c>
      <c r="BT21" s="33">
        <f t="shared" si="72"/>
        <v>29846.880000000005</v>
      </c>
      <c r="BU21" s="33">
        <f t="shared" si="72"/>
        <v>23394.720000000005</v>
      </c>
      <c r="BV21" s="33">
        <f t="shared" ref="BV21:BW21" si="73">4.7*12*BV35</f>
        <v>38600.160000000003</v>
      </c>
      <c r="BW21" s="33">
        <f t="shared" si="73"/>
        <v>30619.56</v>
      </c>
      <c r="BX21" s="33">
        <f t="shared" ref="BX21" si="74">4.7*12*BX35</f>
        <v>29057.280000000006</v>
      </c>
      <c r="BY21" s="44" t="s">
        <v>4</v>
      </c>
      <c r="BZ21" s="17">
        <v>0</v>
      </c>
      <c r="CA21" s="17">
        <f t="shared" ref="CA21" si="75">0*12*CA35</f>
        <v>0</v>
      </c>
      <c r="CB21" s="32">
        <v>4.7</v>
      </c>
      <c r="CC21" s="33">
        <f>4.7*12*CC35</f>
        <v>11770.68</v>
      </c>
      <c r="CD21" s="33">
        <f t="shared" ref="CD21:CE21" si="76">4.7*12*CD35</f>
        <v>33738.480000000003</v>
      </c>
      <c r="CE21" s="33">
        <f t="shared" si="76"/>
        <v>31065.119999999999</v>
      </c>
      <c r="CF21" s="33">
        <f t="shared" ref="CF21:CS21" si="77">4.7*12*CF35</f>
        <v>17213.280000000002</v>
      </c>
      <c r="CG21" s="33">
        <f t="shared" si="77"/>
        <v>34178.400000000001</v>
      </c>
      <c r="CH21" s="33">
        <f t="shared" si="77"/>
        <v>33975.360000000001</v>
      </c>
      <c r="CI21" s="33">
        <f t="shared" si="77"/>
        <v>33123.72</v>
      </c>
      <c r="CJ21" s="33">
        <f t="shared" si="77"/>
        <v>33338.040000000008</v>
      </c>
      <c r="CK21" s="33">
        <f t="shared" si="77"/>
        <v>30202.200000000004</v>
      </c>
      <c r="CL21" s="33">
        <f t="shared" si="77"/>
        <v>32965.800000000003</v>
      </c>
      <c r="CM21" s="33">
        <f t="shared" si="77"/>
        <v>29970.960000000003</v>
      </c>
      <c r="CN21" s="33">
        <f t="shared" si="77"/>
        <v>30941.040000000005</v>
      </c>
      <c r="CO21" s="33">
        <f t="shared" si="77"/>
        <v>30467.280000000006</v>
      </c>
      <c r="CP21" s="33">
        <f t="shared" si="77"/>
        <v>20106.600000000002</v>
      </c>
      <c r="CQ21" s="33">
        <f t="shared" si="77"/>
        <v>23603.4</v>
      </c>
      <c r="CR21" s="33">
        <f t="shared" si="77"/>
        <v>41324.280000000006</v>
      </c>
      <c r="CS21" s="33">
        <f t="shared" si="77"/>
        <v>40658.76</v>
      </c>
      <c r="CT21" s="44" t="s">
        <v>4</v>
      </c>
      <c r="CU21" s="43">
        <v>4.7</v>
      </c>
      <c r="CV21" s="44">
        <f t="shared" ref="CV21:CW21" si="78">4.7*12*CV35</f>
        <v>30546.240000000005</v>
      </c>
      <c r="CW21" s="44">
        <f t="shared" si="78"/>
        <v>65373.24</v>
      </c>
      <c r="CX21" s="10"/>
      <c r="CY21" s="10"/>
      <c r="CZ21" s="10"/>
    </row>
    <row r="22" spans="1:104" s="1" customFormat="1" ht="13.5" customHeight="1">
      <c r="A22" s="74" t="s">
        <v>10</v>
      </c>
      <c r="B22" s="75"/>
      <c r="C22" s="75"/>
      <c r="D22" s="75"/>
      <c r="E22" s="75"/>
      <c r="F22" s="76"/>
      <c r="G22" s="21"/>
      <c r="H22" s="18">
        <f t="shared" ref="H22" si="79">SUM(H23:H27)</f>
        <v>1.94</v>
      </c>
      <c r="I22" s="18">
        <f t="shared" ref="I22:S22" si="80">SUM(I23:I27)</f>
        <v>12822.624</v>
      </c>
      <c r="J22" s="18">
        <f t="shared" si="80"/>
        <v>12652.68</v>
      </c>
      <c r="K22" s="18">
        <f t="shared" si="80"/>
        <v>12412.896000000001</v>
      </c>
      <c r="L22" s="18">
        <f t="shared" si="80"/>
        <v>14387.04</v>
      </c>
      <c r="M22" s="18">
        <f t="shared" si="80"/>
        <v>13995.936000000002</v>
      </c>
      <c r="N22" s="18">
        <f t="shared" si="80"/>
        <v>18796.271999999997</v>
      </c>
      <c r="O22" s="18">
        <f t="shared" si="80"/>
        <v>5054.0879999999997</v>
      </c>
      <c r="P22" s="18">
        <f t="shared" si="80"/>
        <v>11840.208000000001</v>
      </c>
      <c r="Q22" s="18">
        <f t="shared" si="80"/>
        <v>11714.495999999999</v>
      </c>
      <c r="R22" s="18">
        <f t="shared" si="80"/>
        <v>13264.944</v>
      </c>
      <c r="S22" s="18">
        <f t="shared" si="80"/>
        <v>15462.576000000003</v>
      </c>
      <c r="T22" s="21"/>
      <c r="U22" s="18">
        <v>3.23</v>
      </c>
      <c r="V22" s="18">
        <f t="shared" ref="V22:AZ22" si="81">SUM(V23:V27)</f>
        <v>7720.9920000000002</v>
      </c>
      <c r="W22" s="18">
        <f t="shared" si="81"/>
        <v>6655.0919999999987</v>
      </c>
      <c r="X22" s="18">
        <f t="shared" si="81"/>
        <v>20356.752</v>
      </c>
      <c r="Y22" s="18">
        <f t="shared" si="81"/>
        <v>20585.436000000002</v>
      </c>
      <c r="Z22" s="18">
        <f t="shared" si="81"/>
        <v>19926.516000000003</v>
      </c>
      <c r="AA22" s="18">
        <f t="shared" si="81"/>
        <v>27329.675999999999</v>
      </c>
      <c r="AB22" s="18">
        <f t="shared" si="81"/>
        <v>17705.567999999999</v>
      </c>
      <c r="AC22" s="18">
        <f t="shared" si="81"/>
        <v>18337.356</v>
      </c>
      <c r="AD22" s="18">
        <f t="shared" si="81"/>
        <v>20670.707999999999</v>
      </c>
      <c r="AE22" s="18">
        <f t="shared" si="81"/>
        <v>20011.787999999997</v>
      </c>
      <c r="AF22" s="18">
        <f t="shared" si="81"/>
        <v>27918.827999999998</v>
      </c>
      <c r="AG22" s="18">
        <f t="shared" si="81"/>
        <v>19643.567999999999</v>
      </c>
      <c r="AH22" s="18">
        <f t="shared" si="81"/>
        <v>19845.12</v>
      </c>
      <c r="AI22" s="18">
        <f t="shared" si="81"/>
        <v>7693.86</v>
      </c>
      <c r="AJ22" s="18">
        <f t="shared" si="81"/>
        <v>7802.3879999999999</v>
      </c>
      <c r="AK22" s="18">
        <f t="shared" si="81"/>
        <v>28147.511999999999</v>
      </c>
      <c r="AL22" s="18">
        <f t="shared" si="81"/>
        <v>27876.192000000003</v>
      </c>
      <c r="AM22" s="18">
        <f t="shared" si="81"/>
        <v>13321.812</v>
      </c>
      <c r="AN22" s="18">
        <f t="shared" si="81"/>
        <v>21290.867999999999</v>
      </c>
      <c r="AO22" s="18">
        <f t="shared" si="81"/>
        <v>19903.259999999998</v>
      </c>
      <c r="AP22" s="18">
        <f t="shared" si="81"/>
        <v>7697.7359999999999</v>
      </c>
      <c r="AQ22" s="18">
        <f t="shared" si="81"/>
        <v>20081.556</v>
      </c>
      <c r="AR22" s="18">
        <f t="shared" si="81"/>
        <v>27814.175999999999</v>
      </c>
      <c r="AS22" s="18">
        <f t="shared" si="81"/>
        <v>20035.043999999998</v>
      </c>
      <c r="AT22" s="18">
        <f t="shared" si="81"/>
        <v>20178.456000000002</v>
      </c>
      <c r="AU22" s="18">
        <f t="shared" si="81"/>
        <v>20066.052000000003</v>
      </c>
      <c r="AV22" s="18">
        <f t="shared" si="81"/>
        <v>20108.687999999998</v>
      </c>
      <c r="AW22" s="18">
        <f t="shared" si="81"/>
        <v>21519.552000000003</v>
      </c>
      <c r="AX22" s="18">
        <f t="shared" si="81"/>
        <v>16089.276</v>
      </c>
      <c r="AY22" s="18">
        <f t="shared" si="81"/>
        <v>28069.992000000002</v>
      </c>
      <c r="AZ22" s="18">
        <f t="shared" si="81"/>
        <v>27984.720000000001</v>
      </c>
      <c r="BA22" s="18">
        <f t="shared" ref="BA22:BL22" si="82">SUM(BA23:BA27)</f>
        <v>27484.716</v>
      </c>
      <c r="BB22" s="18">
        <f t="shared" si="82"/>
        <v>7779.1319999999987</v>
      </c>
      <c r="BC22" s="18">
        <f t="shared" si="82"/>
        <v>7480.68</v>
      </c>
      <c r="BD22" s="18">
        <f t="shared" si="82"/>
        <v>15286.944</v>
      </c>
      <c r="BE22" s="18">
        <f t="shared" si="82"/>
        <v>16046.64</v>
      </c>
      <c r="BF22" s="18">
        <f t="shared" si="82"/>
        <v>20771.484</v>
      </c>
      <c r="BG22" s="18">
        <f t="shared" si="82"/>
        <v>17325.72</v>
      </c>
      <c r="BH22" s="18">
        <f t="shared" si="82"/>
        <v>21283.116000000002</v>
      </c>
      <c r="BI22" s="18">
        <f t="shared" si="82"/>
        <v>20659.080000000002</v>
      </c>
      <c r="BJ22" s="18">
        <f t="shared" si="82"/>
        <v>9984.5760000000009</v>
      </c>
      <c r="BK22" s="18">
        <f t="shared" si="82"/>
        <v>21438.156000000003</v>
      </c>
      <c r="BL22" s="18">
        <f t="shared" si="82"/>
        <v>28589.376</v>
      </c>
      <c r="BM22" s="21"/>
      <c r="BN22" s="35">
        <v>1.9</v>
      </c>
      <c r="BO22" s="35">
        <f t="shared" ref="BO22" si="83">SUM(BO23:BO27)</f>
        <v>12065.76</v>
      </c>
      <c r="BP22" s="35">
        <f t="shared" ref="BP22:BR22" si="84">SUM(BP23:BP27)</f>
        <v>23427</v>
      </c>
      <c r="BQ22" s="35">
        <f t="shared" si="84"/>
        <v>24113.279999999999</v>
      </c>
      <c r="BR22" s="35">
        <f t="shared" si="84"/>
        <v>11844.6</v>
      </c>
      <c r="BS22" s="35">
        <f t="shared" ref="BS22:BU22" si="85">SUM(BS23:BS27)</f>
        <v>11785.32</v>
      </c>
      <c r="BT22" s="35">
        <f t="shared" si="85"/>
        <v>12065.76</v>
      </c>
      <c r="BU22" s="35">
        <f t="shared" si="85"/>
        <v>9457.44</v>
      </c>
      <c r="BV22" s="35">
        <f t="shared" ref="BV22:BW22" si="86">SUM(BV23:BV27)</f>
        <v>15604.32</v>
      </c>
      <c r="BW22" s="35">
        <f t="shared" si="86"/>
        <v>12378.119999999999</v>
      </c>
      <c r="BX22" s="35">
        <f t="shared" ref="BX22" si="87">SUM(BX23:BX27)</f>
        <v>11746.560000000001</v>
      </c>
      <c r="BY22" s="21"/>
      <c r="BZ22" s="18">
        <v>1.94</v>
      </c>
      <c r="CA22" s="18">
        <f t="shared" ref="CA22" si="88">SUM(CA23:CA27)</f>
        <v>10466.688000000002</v>
      </c>
      <c r="CB22" s="34">
        <v>1.61</v>
      </c>
      <c r="CC22" s="35">
        <f t="shared" ref="CC22:CS22" si="89">SUM(CC23:CC27)</f>
        <v>4032.0839999999998</v>
      </c>
      <c r="CD22" s="35">
        <f t="shared" si="89"/>
        <v>11557.224000000002</v>
      </c>
      <c r="CE22" s="35">
        <f t="shared" si="89"/>
        <v>10641.456</v>
      </c>
      <c r="CF22" s="35">
        <f t="shared" si="89"/>
        <v>5896.4639999999999</v>
      </c>
      <c r="CG22" s="35">
        <f t="shared" si="89"/>
        <v>11707.920000000002</v>
      </c>
      <c r="CH22" s="35">
        <f t="shared" si="89"/>
        <v>11638.368</v>
      </c>
      <c r="CI22" s="35">
        <f t="shared" si="89"/>
        <v>11346.635999999999</v>
      </c>
      <c r="CJ22" s="35">
        <f t="shared" si="89"/>
        <v>11420.052000000001</v>
      </c>
      <c r="CK22" s="35">
        <f t="shared" si="89"/>
        <v>10345.86</v>
      </c>
      <c r="CL22" s="35">
        <f t="shared" si="89"/>
        <v>11292.54</v>
      </c>
      <c r="CM22" s="35">
        <f t="shared" si="89"/>
        <v>10266.648000000001</v>
      </c>
      <c r="CN22" s="35">
        <f t="shared" si="89"/>
        <v>10598.952000000001</v>
      </c>
      <c r="CO22" s="35">
        <f t="shared" si="89"/>
        <v>10436.664000000001</v>
      </c>
      <c r="CP22" s="35">
        <f t="shared" si="89"/>
        <v>6887.58</v>
      </c>
      <c r="CQ22" s="35">
        <f t="shared" si="89"/>
        <v>8085.420000000001</v>
      </c>
      <c r="CR22" s="35">
        <f t="shared" si="89"/>
        <v>14155.764000000003</v>
      </c>
      <c r="CS22" s="35">
        <f t="shared" si="89"/>
        <v>13927.788</v>
      </c>
      <c r="CT22" s="21"/>
      <c r="CU22" s="45">
        <v>1.53</v>
      </c>
      <c r="CV22" s="46">
        <f t="shared" ref="CV22:CW22" si="90">SUM(CV23:CV27)</f>
        <v>9943.7759999999998</v>
      </c>
      <c r="CW22" s="46">
        <f t="shared" si="90"/>
        <v>21281.076000000001</v>
      </c>
      <c r="CX22" s="10"/>
      <c r="CY22" s="10"/>
      <c r="CZ22" s="10"/>
    </row>
    <row r="23" spans="1:104" s="1" customFormat="1">
      <c r="A23" s="77" t="s">
        <v>39</v>
      </c>
      <c r="B23" s="69"/>
      <c r="C23" s="69"/>
      <c r="D23" s="69"/>
      <c r="E23" s="69"/>
      <c r="F23" s="69"/>
      <c r="G23" s="17" t="s">
        <v>4</v>
      </c>
      <c r="H23" s="17">
        <v>1.02</v>
      </c>
      <c r="I23" s="17">
        <f>1.02*12*I35</f>
        <v>6741.7919999999995</v>
      </c>
      <c r="J23" s="17">
        <f t="shared" ref="J23:S23" si="91">1.02*12*J35</f>
        <v>6652.4400000000005</v>
      </c>
      <c r="K23" s="17">
        <f t="shared" si="91"/>
        <v>6526.3680000000004</v>
      </c>
      <c r="L23" s="17">
        <f t="shared" si="91"/>
        <v>7564.32</v>
      </c>
      <c r="M23" s="17">
        <f t="shared" si="91"/>
        <v>7358.688000000001</v>
      </c>
      <c r="N23" s="17">
        <f t="shared" si="91"/>
        <v>9882.5759999999991</v>
      </c>
      <c r="O23" s="17">
        <f t="shared" si="91"/>
        <v>2657.3040000000001</v>
      </c>
      <c r="P23" s="17">
        <f t="shared" si="91"/>
        <v>6225.2640000000001</v>
      </c>
      <c r="Q23" s="17">
        <f t="shared" si="91"/>
        <v>6159.1679999999997</v>
      </c>
      <c r="R23" s="17">
        <f t="shared" si="91"/>
        <v>6974.3519999999999</v>
      </c>
      <c r="S23" s="17">
        <f t="shared" si="91"/>
        <v>8129.8080000000009</v>
      </c>
      <c r="T23" s="17" t="s">
        <v>4</v>
      </c>
      <c r="U23" s="17">
        <v>1.02</v>
      </c>
      <c r="V23" s="17">
        <f t="shared" ref="V23:AZ23" si="92">1.02*12*V35</f>
        <v>2438.2080000000001</v>
      </c>
      <c r="W23" s="17">
        <f t="shared" si="92"/>
        <v>2101.6079999999997</v>
      </c>
      <c r="X23" s="17">
        <f t="shared" si="92"/>
        <v>6428.4480000000003</v>
      </c>
      <c r="Y23" s="17">
        <f t="shared" si="92"/>
        <v>6500.6640000000007</v>
      </c>
      <c r="Z23" s="17">
        <f t="shared" si="92"/>
        <v>6292.5840000000007</v>
      </c>
      <c r="AA23" s="17">
        <f t="shared" si="92"/>
        <v>8630.4240000000009</v>
      </c>
      <c r="AB23" s="17">
        <f t="shared" si="92"/>
        <v>5591.232</v>
      </c>
      <c r="AC23" s="17">
        <f t="shared" si="92"/>
        <v>5790.7440000000006</v>
      </c>
      <c r="AD23" s="17">
        <f t="shared" si="92"/>
        <v>6527.5919999999996</v>
      </c>
      <c r="AE23" s="17">
        <f t="shared" si="92"/>
        <v>6319.5119999999997</v>
      </c>
      <c r="AF23" s="17">
        <f t="shared" si="92"/>
        <v>8816.4719999999998</v>
      </c>
      <c r="AG23" s="17">
        <f t="shared" si="92"/>
        <v>6203.232</v>
      </c>
      <c r="AH23" s="17">
        <f t="shared" si="92"/>
        <v>6266.88</v>
      </c>
      <c r="AI23" s="17">
        <f t="shared" si="92"/>
        <v>2429.64</v>
      </c>
      <c r="AJ23" s="17">
        <f t="shared" si="92"/>
        <v>2463.9120000000003</v>
      </c>
      <c r="AK23" s="17">
        <f t="shared" si="92"/>
        <v>8888.6880000000001</v>
      </c>
      <c r="AL23" s="17">
        <f t="shared" si="92"/>
        <v>8803.0079999999998</v>
      </c>
      <c r="AM23" s="17">
        <f t="shared" si="92"/>
        <v>4206.8879999999999</v>
      </c>
      <c r="AN23" s="17">
        <f t="shared" si="92"/>
        <v>6723.4319999999998</v>
      </c>
      <c r="AO23" s="17">
        <f t="shared" si="92"/>
        <v>6285.24</v>
      </c>
      <c r="AP23" s="17">
        <f t="shared" si="92"/>
        <v>2430.864</v>
      </c>
      <c r="AQ23" s="17">
        <f t="shared" si="92"/>
        <v>6341.5440000000008</v>
      </c>
      <c r="AR23" s="17">
        <f t="shared" si="92"/>
        <v>8783.4240000000009</v>
      </c>
      <c r="AS23" s="17">
        <f t="shared" si="92"/>
        <v>6326.8559999999998</v>
      </c>
      <c r="AT23" s="17">
        <f t="shared" si="92"/>
        <v>6372.1440000000002</v>
      </c>
      <c r="AU23" s="17">
        <f t="shared" si="92"/>
        <v>6336.648000000001</v>
      </c>
      <c r="AV23" s="17">
        <f t="shared" si="92"/>
        <v>6350.1119999999992</v>
      </c>
      <c r="AW23" s="17">
        <f t="shared" si="92"/>
        <v>6795.648000000001</v>
      </c>
      <c r="AX23" s="17">
        <f t="shared" si="92"/>
        <v>5080.8240000000005</v>
      </c>
      <c r="AY23" s="17">
        <f t="shared" si="92"/>
        <v>8864.2080000000005</v>
      </c>
      <c r="AZ23" s="17">
        <f t="shared" si="92"/>
        <v>8837.2800000000007</v>
      </c>
      <c r="BA23" s="17">
        <f t="shared" ref="BA23:BL23" si="93">1.02*12*BA35</f>
        <v>8679.384</v>
      </c>
      <c r="BB23" s="17">
        <f t="shared" si="93"/>
        <v>2456.5679999999998</v>
      </c>
      <c r="BC23" s="17">
        <f t="shared" si="93"/>
        <v>2362.3200000000002</v>
      </c>
      <c r="BD23" s="17">
        <f t="shared" si="93"/>
        <v>4827.4560000000001</v>
      </c>
      <c r="BE23" s="17">
        <f t="shared" si="93"/>
        <v>5067.3599999999997</v>
      </c>
      <c r="BF23" s="17">
        <f t="shared" si="93"/>
        <v>6559.4160000000002</v>
      </c>
      <c r="BG23" s="17">
        <f t="shared" si="93"/>
        <v>5471.28</v>
      </c>
      <c r="BH23" s="17">
        <f t="shared" si="93"/>
        <v>6720.9840000000004</v>
      </c>
      <c r="BI23" s="17">
        <f t="shared" si="93"/>
        <v>6523.92</v>
      </c>
      <c r="BJ23" s="17">
        <f t="shared" si="93"/>
        <v>3153.0240000000003</v>
      </c>
      <c r="BK23" s="17">
        <f t="shared" si="93"/>
        <v>6769.9440000000004</v>
      </c>
      <c r="BL23" s="17">
        <f t="shared" si="93"/>
        <v>9028.2240000000002</v>
      </c>
      <c r="BM23" s="44" t="s">
        <v>4</v>
      </c>
      <c r="BN23" s="33">
        <v>1.02</v>
      </c>
      <c r="BO23" s="33">
        <f t="shared" ref="BO23" si="94">1.02*12*BO35</f>
        <v>6477.4080000000004</v>
      </c>
      <c r="BP23" s="33">
        <f t="shared" ref="BP23:BR23" si="95">1.02*12*BP35</f>
        <v>12576.6</v>
      </c>
      <c r="BQ23" s="33">
        <f t="shared" si="95"/>
        <v>12945.023999999999</v>
      </c>
      <c r="BR23" s="33">
        <f t="shared" si="95"/>
        <v>6358.68</v>
      </c>
      <c r="BS23" s="33">
        <f t="shared" ref="BS23:BU23" si="96">1.02*12*BS35</f>
        <v>6326.8559999999998</v>
      </c>
      <c r="BT23" s="33">
        <f t="shared" si="96"/>
        <v>6477.4080000000004</v>
      </c>
      <c r="BU23" s="33">
        <f t="shared" si="96"/>
        <v>5077.152</v>
      </c>
      <c r="BV23" s="33">
        <f t="shared" ref="BV23:BW23" si="97">1.02*12*BV35</f>
        <v>8377.0560000000005</v>
      </c>
      <c r="BW23" s="33">
        <f t="shared" si="97"/>
        <v>6645.0959999999995</v>
      </c>
      <c r="BX23" s="33">
        <f t="shared" ref="BX23" si="98">1.02*12*BX35</f>
        <v>6306.0480000000007</v>
      </c>
      <c r="BY23" s="44" t="s">
        <v>4</v>
      </c>
      <c r="BZ23" s="17">
        <v>1.02</v>
      </c>
      <c r="CA23" s="17">
        <f t="shared" ref="CA23" si="99">1.02*12*CA35</f>
        <v>5503.1040000000003</v>
      </c>
      <c r="CB23" s="32">
        <v>1.02</v>
      </c>
      <c r="CC23" s="33">
        <f t="shared" ref="CC23:CS23" si="100">1.02*12*CC35</f>
        <v>2554.4879999999998</v>
      </c>
      <c r="CD23" s="33">
        <f t="shared" si="100"/>
        <v>7321.9680000000008</v>
      </c>
      <c r="CE23" s="33">
        <f t="shared" si="100"/>
        <v>6741.7919999999995</v>
      </c>
      <c r="CF23" s="33">
        <f t="shared" si="100"/>
        <v>3735.6480000000001</v>
      </c>
      <c r="CG23" s="33">
        <f t="shared" si="100"/>
        <v>7417.4400000000005</v>
      </c>
      <c r="CH23" s="33">
        <f t="shared" si="100"/>
        <v>7373.3760000000002</v>
      </c>
      <c r="CI23" s="33">
        <f t="shared" si="100"/>
        <v>7188.5519999999997</v>
      </c>
      <c r="CJ23" s="33">
        <f t="shared" si="100"/>
        <v>7235.0640000000003</v>
      </c>
      <c r="CK23" s="33">
        <f t="shared" si="100"/>
        <v>6554.52</v>
      </c>
      <c r="CL23" s="33">
        <f t="shared" si="100"/>
        <v>7154.28</v>
      </c>
      <c r="CM23" s="33">
        <f t="shared" si="100"/>
        <v>6504.3360000000002</v>
      </c>
      <c r="CN23" s="33">
        <f t="shared" si="100"/>
        <v>6714.8640000000005</v>
      </c>
      <c r="CO23" s="33">
        <f t="shared" si="100"/>
        <v>6612.0480000000007</v>
      </c>
      <c r="CP23" s="33">
        <f t="shared" si="100"/>
        <v>4363.5600000000004</v>
      </c>
      <c r="CQ23" s="33">
        <f t="shared" si="100"/>
        <v>5122.4400000000005</v>
      </c>
      <c r="CR23" s="33">
        <f t="shared" si="100"/>
        <v>8968.2480000000014</v>
      </c>
      <c r="CS23" s="33">
        <f t="shared" si="100"/>
        <v>8823.8160000000007</v>
      </c>
      <c r="CT23" s="44" t="s">
        <v>4</v>
      </c>
      <c r="CU23" s="43">
        <v>1.02</v>
      </c>
      <c r="CV23" s="44">
        <f t="shared" ref="CV23:CW23" si="101">1.02*12*CV35</f>
        <v>6629.1840000000002</v>
      </c>
      <c r="CW23" s="44">
        <f t="shared" si="101"/>
        <v>14187.384</v>
      </c>
      <c r="CX23" s="10"/>
      <c r="CY23" s="10"/>
      <c r="CZ23" s="10"/>
    </row>
    <row r="24" spans="1:104" s="1" customFormat="1">
      <c r="A24" s="77" t="s">
        <v>28</v>
      </c>
      <c r="B24" s="69"/>
      <c r="C24" s="69"/>
      <c r="D24" s="69"/>
      <c r="E24" s="69"/>
      <c r="F24" s="69"/>
      <c r="G24" s="17" t="s">
        <v>3</v>
      </c>
      <c r="H24" s="17">
        <v>0</v>
      </c>
      <c r="I24" s="17">
        <f>0*1242*I35</f>
        <v>0</v>
      </c>
      <c r="J24" s="17">
        <f t="shared" ref="J24:S24" si="102">0*1242*J35</f>
        <v>0</v>
      </c>
      <c r="K24" s="17">
        <f t="shared" si="102"/>
        <v>0</v>
      </c>
      <c r="L24" s="17">
        <f t="shared" si="102"/>
        <v>0</v>
      </c>
      <c r="M24" s="17">
        <f t="shared" si="102"/>
        <v>0</v>
      </c>
      <c r="N24" s="17">
        <f t="shared" si="102"/>
        <v>0</v>
      </c>
      <c r="O24" s="17">
        <f t="shared" si="102"/>
        <v>0</v>
      </c>
      <c r="P24" s="17">
        <f t="shared" si="102"/>
        <v>0</v>
      </c>
      <c r="Q24" s="17">
        <f t="shared" si="102"/>
        <v>0</v>
      </c>
      <c r="R24" s="17">
        <f t="shared" si="102"/>
        <v>0</v>
      </c>
      <c r="S24" s="17">
        <f t="shared" si="102"/>
        <v>0</v>
      </c>
      <c r="T24" s="17" t="s">
        <v>3</v>
      </c>
      <c r="U24" s="17">
        <v>0</v>
      </c>
      <c r="V24" s="17">
        <f t="shared" ref="V24:AZ24" si="103">0*12*V35</f>
        <v>0</v>
      </c>
      <c r="W24" s="17">
        <f t="shared" si="103"/>
        <v>0</v>
      </c>
      <c r="X24" s="17">
        <f t="shared" si="103"/>
        <v>0</v>
      </c>
      <c r="Y24" s="17">
        <f t="shared" si="103"/>
        <v>0</v>
      </c>
      <c r="Z24" s="17">
        <f t="shared" si="103"/>
        <v>0</v>
      </c>
      <c r="AA24" s="17">
        <f t="shared" si="103"/>
        <v>0</v>
      </c>
      <c r="AB24" s="17">
        <f t="shared" si="103"/>
        <v>0</v>
      </c>
      <c r="AC24" s="17">
        <f t="shared" si="103"/>
        <v>0</v>
      </c>
      <c r="AD24" s="17">
        <f t="shared" si="103"/>
        <v>0</v>
      </c>
      <c r="AE24" s="17">
        <f t="shared" si="103"/>
        <v>0</v>
      </c>
      <c r="AF24" s="17">
        <f t="shared" si="103"/>
        <v>0</v>
      </c>
      <c r="AG24" s="17">
        <f t="shared" si="103"/>
        <v>0</v>
      </c>
      <c r="AH24" s="17">
        <f t="shared" si="103"/>
        <v>0</v>
      </c>
      <c r="AI24" s="17">
        <f t="shared" si="103"/>
        <v>0</v>
      </c>
      <c r="AJ24" s="17">
        <f t="shared" si="103"/>
        <v>0</v>
      </c>
      <c r="AK24" s="17">
        <f t="shared" si="103"/>
        <v>0</v>
      </c>
      <c r="AL24" s="17">
        <f t="shared" si="103"/>
        <v>0</v>
      </c>
      <c r="AM24" s="17">
        <f t="shared" si="103"/>
        <v>0</v>
      </c>
      <c r="AN24" s="17">
        <f t="shared" si="103"/>
        <v>0</v>
      </c>
      <c r="AO24" s="17">
        <f t="shared" si="103"/>
        <v>0</v>
      </c>
      <c r="AP24" s="17">
        <f t="shared" si="103"/>
        <v>0</v>
      </c>
      <c r="AQ24" s="17">
        <f t="shared" si="103"/>
        <v>0</v>
      </c>
      <c r="AR24" s="17">
        <f t="shared" si="103"/>
        <v>0</v>
      </c>
      <c r="AS24" s="17">
        <f t="shared" si="103"/>
        <v>0</v>
      </c>
      <c r="AT24" s="17">
        <f t="shared" si="103"/>
        <v>0</v>
      </c>
      <c r="AU24" s="17">
        <f t="shared" si="103"/>
        <v>0</v>
      </c>
      <c r="AV24" s="17">
        <f t="shared" si="103"/>
        <v>0</v>
      </c>
      <c r="AW24" s="17">
        <f t="shared" si="103"/>
        <v>0</v>
      </c>
      <c r="AX24" s="17">
        <f t="shared" si="103"/>
        <v>0</v>
      </c>
      <c r="AY24" s="17">
        <f t="shared" si="103"/>
        <v>0</v>
      </c>
      <c r="AZ24" s="17">
        <f t="shared" si="103"/>
        <v>0</v>
      </c>
      <c r="BA24" s="17">
        <f>0*12*BA35</f>
        <v>0</v>
      </c>
      <c r="BB24" s="17">
        <f t="shared" ref="BB24:BL24" si="104">0*12*BB35</f>
        <v>0</v>
      </c>
      <c r="BC24" s="17">
        <f t="shared" si="104"/>
        <v>0</v>
      </c>
      <c r="BD24" s="17">
        <f t="shared" si="104"/>
        <v>0</v>
      </c>
      <c r="BE24" s="17">
        <f t="shared" si="104"/>
        <v>0</v>
      </c>
      <c r="BF24" s="17">
        <f t="shared" si="104"/>
        <v>0</v>
      </c>
      <c r="BG24" s="17">
        <f t="shared" si="104"/>
        <v>0</v>
      </c>
      <c r="BH24" s="17">
        <f t="shared" si="104"/>
        <v>0</v>
      </c>
      <c r="BI24" s="17">
        <f t="shared" si="104"/>
        <v>0</v>
      </c>
      <c r="BJ24" s="17">
        <f t="shared" si="104"/>
        <v>0</v>
      </c>
      <c r="BK24" s="17">
        <f t="shared" si="104"/>
        <v>0</v>
      </c>
      <c r="BL24" s="17">
        <f t="shared" si="104"/>
        <v>0</v>
      </c>
      <c r="BM24" s="44" t="s">
        <v>3</v>
      </c>
      <c r="BN24" s="33">
        <v>0</v>
      </c>
      <c r="BO24" s="33">
        <f t="shared" ref="BO24" si="105">0*12*BO35</f>
        <v>0</v>
      </c>
      <c r="BP24" s="33">
        <f t="shared" ref="BP24:BR24" si="106">0*12*BP35</f>
        <v>0</v>
      </c>
      <c r="BQ24" s="33">
        <f t="shared" si="106"/>
        <v>0</v>
      </c>
      <c r="BR24" s="33">
        <f t="shared" si="106"/>
        <v>0</v>
      </c>
      <c r="BS24" s="33">
        <f t="shared" ref="BS24:BU24" si="107">0*12*BS35</f>
        <v>0</v>
      </c>
      <c r="BT24" s="33">
        <f t="shared" si="107"/>
        <v>0</v>
      </c>
      <c r="BU24" s="33">
        <f t="shared" si="107"/>
        <v>0</v>
      </c>
      <c r="BV24" s="33">
        <f t="shared" ref="BV24:BW24" si="108">0*12*BV35</f>
        <v>0</v>
      </c>
      <c r="BW24" s="33">
        <f t="shared" si="108"/>
        <v>0</v>
      </c>
      <c r="BX24" s="33">
        <f t="shared" ref="BX24" si="109">0*12*BX35</f>
        <v>0</v>
      </c>
      <c r="BY24" s="44" t="s">
        <v>3</v>
      </c>
      <c r="BZ24" s="17">
        <v>0</v>
      </c>
      <c r="CA24" s="17">
        <f>0*12*CA35</f>
        <v>0</v>
      </c>
      <c r="CB24" s="32">
        <v>0</v>
      </c>
      <c r="CC24" s="33">
        <f>0*12*CC35</f>
        <v>0</v>
      </c>
      <c r="CD24" s="33">
        <f t="shared" ref="CD24:CE24" si="110">0*12*CD35</f>
        <v>0</v>
      </c>
      <c r="CE24" s="33">
        <f t="shared" si="110"/>
        <v>0</v>
      </c>
      <c r="CF24" s="33">
        <f t="shared" ref="CF24:CS24" si="111">0*12*CF35</f>
        <v>0</v>
      </c>
      <c r="CG24" s="33">
        <f t="shared" si="111"/>
        <v>0</v>
      </c>
      <c r="CH24" s="33">
        <f t="shared" si="111"/>
        <v>0</v>
      </c>
      <c r="CI24" s="33">
        <f t="shared" si="111"/>
        <v>0</v>
      </c>
      <c r="CJ24" s="33">
        <f t="shared" si="111"/>
        <v>0</v>
      </c>
      <c r="CK24" s="33">
        <f t="shared" si="111"/>
        <v>0</v>
      </c>
      <c r="CL24" s="33">
        <f t="shared" si="111"/>
        <v>0</v>
      </c>
      <c r="CM24" s="33">
        <f t="shared" si="111"/>
        <v>0</v>
      </c>
      <c r="CN24" s="33">
        <f t="shared" si="111"/>
        <v>0</v>
      </c>
      <c r="CO24" s="33">
        <f t="shared" si="111"/>
        <v>0</v>
      </c>
      <c r="CP24" s="33">
        <f t="shared" si="111"/>
        <v>0</v>
      </c>
      <c r="CQ24" s="33">
        <f t="shared" si="111"/>
        <v>0</v>
      </c>
      <c r="CR24" s="33">
        <f t="shared" si="111"/>
        <v>0</v>
      </c>
      <c r="CS24" s="33">
        <f t="shared" si="111"/>
        <v>0</v>
      </c>
      <c r="CT24" s="44" t="s">
        <v>3</v>
      </c>
      <c r="CU24" s="43">
        <v>0</v>
      </c>
      <c r="CV24" s="44">
        <f t="shared" ref="CV24:CW24" si="112">0*12*CV35</f>
        <v>0</v>
      </c>
      <c r="CW24" s="44">
        <f t="shared" si="112"/>
        <v>0</v>
      </c>
      <c r="CX24" s="10"/>
      <c r="CY24" s="10"/>
      <c r="CZ24" s="10"/>
    </row>
    <row r="25" spans="1:104" s="1" customFormat="1" ht="26.25" customHeight="1">
      <c r="A25" s="77" t="s">
        <v>29</v>
      </c>
      <c r="B25" s="77"/>
      <c r="C25" s="77"/>
      <c r="D25" s="77"/>
      <c r="E25" s="77"/>
      <c r="F25" s="77"/>
      <c r="G25" s="17" t="s">
        <v>8</v>
      </c>
      <c r="H25" s="17">
        <v>0</v>
      </c>
      <c r="I25" s="17">
        <f>0*12*I35</f>
        <v>0</v>
      </c>
      <c r="J25" s="17">
        <f t="shared" ref="J25:S25" si="113">0*12*J35</f>
        <v>0</v>
      </c>
      <c r="K25" s="17">
        <f t="shared" si="113"/>
        <v>0</v>
      </c>
      <c r="L25" s="17">
        <f t="shared" si="113"/>
        <v>0</v>
      </c>
      <c r="M25" s="17">
        <f t="shared" si="113"/>
        <v>0</v>
      </c>
      <c r="N25" s="17">
        <f t="shared" si="113"/>
        <v>0</v>
      </c>
      <c r="O25" s="17">
        <f t="shared" si="113"/>
        <v>0</v>
      </c>
      <c r="P25" s="17">
        <f t="shared" si="113"/>
        <v>0</v>
      </c>
      <c r="Q25" s="17">
        <f t="shared" si="113"/>
        <v>0</v>
      </c>
      <c r="R25" s="17">
        <f t="shared" si="113"/>
        <v>0</v>
      </c>
      <c r="S25" s="17">
        <f t="shared" si="113"/>
        <v>0</v>
      </c>
      <c r="T25" s="17" t="s">
        <v>8</v>
      </c>
      <c r="U25" s="17">
        <v>0</v>
      </c>
      <c r="V25" s="17">
        <f t="shared" ref="V25:AZ25" si="114">0*12*V35</f>
        <v>0</v>
      </c>
      <c r="W25" s="17">
        <f t="shared" si="114"/>
        <v>0</v>
      </c>
      <c r="X25" s="17">
        <f t="shared" si="114"/>
        <v>0</v>
      </c>
      <c r="Y25" s="17">
        <f t="shared" si="114"/>
        <v>0</v>
      </c>
      <c r="Z25" s="17">
        <f t="shared" si="114"/>
        <v>0</v>
      </c>
      <c r="AA25" s="17">
        <f t="shared" si="114"/>
        <v>0</v>
      </c>
      <c r="AB25" s="17">
        <f t="shared" si="114"/>
        <v>0</v>
      </c>
      <c r="AC25" s="17">
        <f t="shared" si="114"/>
        <v>0</v>
      </c>
      <c r="AD25" s="17">
        <f t="shared" si="114"/>
        <v>0</v>
      </c>
      <c r="AE25" s="17">
        <f t="shared" si="114"/>
        <v>0</v>
      </c>
      <c r="AF25" s="17">
        <f t="shared" si="114"/>
        <v>0</v>
      </c>
      <c r="AG25" s="17">
        <f t="shared" si="114"/>
        <v>0</v>
      </c>
      <c r="AH25" s="17">
        <f t="shared" si="114"/>
        <v>0</v>
      </c>
      <c r="AI25" s="17">
        <f t="shared" si="114"/>
        <v>0</v>
      </c>
      <c r="AJ25" s="17">
        <f t="shared" si="114"/>
        <v>0</v>
      </c>
      <c r="AK25" s="17">
        <f t="shared" si="114"/>
        <v>0</v>
      </c>
      <c r="AL25" s="17">
        <f t="shared" si="114"/>
        <v>0</v>
      </c>
      <c r="AM25" s="17">
        <f t="shared" si="114"/>
        <v>0</v>
      </c>
      <c r="AN25" s="17">
        <f t="shared" si="114"/>
        <v>0</v>
      </c>
      <c r="AO25" s="17">
        <f t="shared" si="114"/>
        <v>0</v>
      </c>
      <c r="AP25" s="17">
        <f t="shared" si="114"/>
        <v>0</v>
      </c>
      <c r="AQ25" s="17">
        <f t="shared" si="114"/>
        <v>0</v>
      </c>
      <c r="AR25" s="17">
        <f t="shared" si="114"/>
        <v>0</v>
      </c>
      <c r="AS25" s="17">
        <f t="shared" si="114"/>
        <v>0</v>
      </c>
      <c r="AT25" s="17">
        <f t="shared" si="114"/>
        <v>0</v>
      </c>
      <c r="AU25" s="17">
        <f t="shared" si="114"/>
        <v>0</v>
      </c>
      <c r="AV25" s="17">
        <f t="shared" si="114"/>
        <v>0</v>
      </c>
      <c r="AW25" s="17">
        <f t="shared" si="114"/>
        <v>0</v>
      </c>
      <c r="AX25" s="17">
        <f t="shared" si="114"/>
        <v>0</v>
      </c>
      <c r="AY25" s="17">
        <f t="shared" si="114"/>
        <v>0</v>
      </c>
      <c r="AZ25" s="17">
        <f t="shared" si="114"/>
        <v>0</v>
      </c>
      <c r="BA25" s="17">
        <f t="shared" ref="BA25:BL25" si="115">0*12*BA35</f>
        <v>0</v>
      </c>
      <c r="BB25" s="17">
        <f t="shared" si="115"/>
        <v>0</v>
      </c>
      <c r="BC25" s="17">
        <f t="shared" si="115"/>
        <v>0</v>
      </c>
      <c r="BD25" s="17">
        <f t="shared" si="115"/>
        <v>0</v>
      </c>
      <c r="BE25" s="17">
        <f t="shared" si="115"/>
        <v>0</v>
      </c>
      <c r="BF25" s="17">
        <f t="shared" si="115"/>
        <v>0</v>
      </c>
      <c r="BG25" s="17">
        <f t="shared" si="115"/>
        <v>0</v>
      </c>
      <c r="BH25" s="17">
        <f t="shared" si="115"/>
        <v>0</v>
      </c>
      <c r="BI25" s="17">
        <f t="shared" si="115"/>
        <v>0</v>
      </c>
      <c r="BJ25" s="17">
        <f t="shared" si="115"/>
        <v>0</v>
      </c>
      <c r="BK25" s="17">
        <f t="shared" si="115"/>
        <v>0</v>
      </c>
      <c r="BL25" s="17">
        <f t="shared" si="115"/>
        <v>0</v>
      </c>
      <c r="BM25" s="44" t="s">
        <v>8</v>
      </c>
      <c r="BN25" s="33">
        <v>0</v>
      </c>
      <c r="BO25" s="33">
        <f t="shared" ref="BO25" si="116">0*12*BO35</f>
        <v>0</v>
      </c>
      <c r="BP25" s="33">
        <f t="shared" ref="BP25:BR25" si="117">0*12*BP35</f>
        <v>0</v>
      </c>
      <c r="BQ25" s="33">
        <f t="shared" si="117"/>
        <v>0</v>
      </c>
      <c r="BR25" s="33">
        <f t="shared" si="117"/>
        <v>0</v>
      </c>
      <c r="BS25" s="33">
        <f t="shared" ref="BS25:BU25" si="118">0*12*BS35</f>
        <v>0</v>
      </c>
      <c r="BT25" s="33">
        <f t="shared" si="118"/>
        <v>0</v>
      </c>
      <c r="BU25" s="33">
        <f t="shared" si="118"/>
        <v>0</v>
      </c>
      <c r="BV25" s="33">
        <f t="shared" ref="BV25:BW25" si="119">0*12*BV35</f>
        <v>0</v>
      </c>
      <c r="BW25" s="33">
        <f t="shared" si="119"/>
        <v>0</v>
      </c>
      <c r="BX25" s="33">
        <f t="shared" ref="BX25" si="120">0*12*BX35</f>
        <v>0</v>
      </c>
      <c r="BY25" s="44" t="s">
        <v>8</v>
      </c>
      <c r="BZ25" s="17">
        <v>0</v>
      </c>
      <c r="CA25" s="17">
        <f t="shared" ref="CA25" si="121">0*12*CA35</f>
        <v>0</v>
      </c>
      <c r="CB25" s="32">
        <v>0</v>
      </c>
      <c r="CC25" s="33">
        <f t="shared" ref="CC25:CS25" si="122">0*12*CC35</f>
        <v>0</v>
      </c>
      <c r="CD25" s="33">
        <f t="shared" si="122"/>
        <v>0</v>
      </c>
      <c r="CE25" s="33">
        <f t="shared" si="122"/>
        <v>0</v>
      </c>
      <c r="CF25" s="33">
        <f t="shared" si="122"/>
        <v>0</v>
      </c>
      <c r="CG25" s="33">
        <f t="shared" si="122"/>
        <v>0</v>
      </c>
      <c r="CH25" s="33">
        <f t="shared" si="122"/>
        <v>0</v>
      </c>
      <c r="CI25" s="33">
        <f t="shared" si="122"/>
        <v>0</v>
      </c>
      <c r="CJ25" s="33">
        <f t="shared" si="122"/>
        <v>0</v>
      </c>
      <c r="CK25" s="33">
        <f t="shared" si="122"/>
        <v>0</v>
      </c>
      <c r="CL25" s="33">
        <f t="shared" si="122"/>
        <v>0</v>
      </c>
      <c r="CM25" s="33">
        <f t="shared" si="122"/>
        <v>0</v>
      </c>
      <c r="CN25" s="33">
        <f t="shared" si="122"/>
        <v>0</v>
      </c>
      <c r="CO25" s="33">
        <f t="shared" si="122"/>
        <v>0</v>
      </c>
      <c r="CP25" s="33">
        <f t="shared" si="122"/>
        <v>0</v>
      </c>
      <c r="CQ25" s="33">
        <f t="shared" si="122"/>
        <v>0</v>
      </c>
      <c r="CR25" s="33">
        <f t="shared" si="122"/>
        <v>0</v>
      </c>
      <c r="CS25" s="33">
        <f t="shared" si="122"/>
        <v>0</v>
      </c>
      <c r="CT25" s="44" t="s">
        <v>8</v>
      </c>
      <c r="CU25" s="43">
        <v>0</v>
      </c>
      <c r="CV25" s="44">
        <f t="shared" ref="CV25:CW25" si="123">0*12*CV35</f>
        <v>0</v>
      </c>
      <c r="CW25" s="44">
        <f t="shared" si="123"/>
        <v>0</v>
      </c>
      <c r="CX25" s="10"/>
      <c r="CY25" s="10"/>
      <c r="CZ25" s="10"/>
    </row>
    <row r="26" spans="1:104" s="1" customFormat="1" ht="39" customHeight="1">
      <c r="A26" s="77" t="s">
        <v>30</v>
      </c>
      <c r="B26" s="77"/>
      <c r="C26" s="77"/>
      <c r="D26" s="77"/>
      <c r="E26" s="77"/>
      <c r="F26" s="77"/>
      <c r="G26" s="22" t="s">
        <v>9</v>
      </c>
      <c r="H26" s="17">
        <f>0.03+0.01</f>
        <v>0.04</v>
      </c>
      <c r="I26" s="17">
        <f>0.04*12*I35</f>
        <v>264.38399999999996</v>
      </c>
      <c r="J26" s="17">
        <f t="shared" ref="J26:S26" si="124">0.04*12*J35</f>
        <v>260.88</v>
      </c>
      <c r="K26" s="17">
        <f t="shared" si="124"/>
        <v>255.93600000000001</v>
      </c>
      <c r="L26" s="17">
        <f t="shared" si="124"/>
        <v>296.64</v>
      </c>
      <c r="M26" s="17">
        <f t="shared" si="124"/>
        <v>288.57600000000002</v>
      </c>
      <c r="N26" s="17">
        <f t="shared" si="124"/>
        <v>387.55199999999996</v>
      </c>
      <c r="O26" s="17">
        <f t="shared" si="124"/>
        <v>104.208</v>
      </c>
      <c r="P26" s="17">
        <f t="shared" si="124"/>
        <v>244.12800000000001</v>
      </c>
      <c r="Q26" s="17">
        <f t="shared" si="124"/>
        <v>241.53599999999997</v>
      </c>
      <c r="R26" s="17">
        <f t="shared" si="124"/>
        <v>273.50399999999996</v>
      </c>
      <c r="S26" s="17">
        <f t="shared" si="124"/>
        <v>318.81600000000003</v>
      </c>
      <c r="T26" s="22" t="s">
        <v>9</v>
      </c>
      <c r="U26" s="17">
        <v>0.04</v>
      </c>
      <c r="V26" s="17">
        <f t="shared" ref="V26:AZ26" si="125">0.04*12*V35</f>
        <v>95.615999999999985</v>
      </c>
      <c r="W26" s="17">
        <f t="shared" si="125"/>
        <v>82.415999999999997</v>
      </c>
      <c r="X26" s="17">
        <f t="shared" si="125"/>
        <v>252.096</v>
      </c>
      <c r="Y26" s="17">
        <f t="shared" si="125"/>
        <v>254.928</v>
      </c>
      <c r="Z26" s="17">
        <f t="shared" si="125"/>
        <v>246.768</v>
      </c>
      <c r="AA26" s="17">
        <f t="shared" si="125"/>
        <v>338.44799999999998</v>
      </c>
      <c r="AB26" s="17">
        <f t="shared" si="125"/>
        <v>219.26400000000001</v>
      </c>
      <c r="AC26" s="17">
        <f t="shared" si="125"/>
        <v>227.08799999999999</v>
      </c>
      <c r="AD26" s="17">
        <f t="shared" si="125"/>
        <v>255.98399999999998</v>
      </c>
      <c r="AE26" s="17">
        <f t="shared" si="125"/>
        <v>247.82399999999996</v>
      </c>
      <c r="AF26" s="17">
        <f t="shared" si="125"/>
        <v>345.74399999999997</v>
      </c>
      <c r="AG26" s="17">
        <f t="shared" si="125"/>
        <v>243.26400000000001</v>
      </c>
      <c r="AH26" s="17">
        <f t="shared" si="125"/>
        <v>245.76</v>
      </c>
      <c r="AI26" s="17">
        <f t="shared" si="125"/>
        <v>95.28</v>
      </c>
      <c r="AJ26" s="17">
        <f t="shared" si="125"/>
        <v>96.623999999999995</v>
      </c>
      <c r="AK26" s="17">
        <f t="shared" si="125"/>
        <v>348.57600000000002</v>
      </c>
      <c r="AL26" s="17">
        <f t="shared" si="125"/>
        <v>345.21600000000001</v>
      </c>
      <c r="AM26" s="17">
        <f t="shared" si="125"/>
        <v>164.976</v>
      </c>
      <c r="AN26" s="17">
        <f t="shared" si="125"/>
        <v>263.66399999999999</v>
      </c>
      <c r="AO26" s="17">
        <f t="shared" si="125"/>
        <v>246.48</v>
      </c>
      <c r="AP26" s="17">
        <f t="shared" si="125"/>
        <v>95.327999999999989</v>
      </c>
      <c r="AQ26" s="17">
        <f t="shared" si="125"/>
        <v>248.68799999999999</v>
      </c>
      <c r="AR26" s="17">
        <f t="shared" si="125"/>
        <v>344.44799999999998</v>
      </c>
      <c r="AS26" s="17">
        <f t="shared" si="125"/>
        <v>248.11199999999997</v>
      </c>
      <c r="AT26" s="17">
        <f t="shared" si="125"/>
        <v>249.88800000000001</v>
      </c>
      <c r="AU26" s="17">
        <f t="shared" si="125"/>
        <v>248.49600000000001</v>
      </c>
      <c r="AV26" s="17">
        <f t="shared" si="125"/>
        <v>249.02399999999997</v>
      </c>
      <c r="AW26" s="17">
        <f t="shared" si="125"/>
        <v>266.49600000000004</v>
      </c>
      <c r="AX26" s="17">
        <f t="shared" si="125"/>
        <v>199.24799999999999</v>
      </c>
      <c r="AY26" s="17">
        <f t="shared" si="125"/>
        <v>347.61599999999999</v>
      </c>
      <c r="AZ26" s="17">
        <f t="shared" si="125"/>
        <v>346.56</v>
      </c>
      <c r="BA26" s="17">
        <f t="shared" ref="BA26:BL26" si="126">0.04*12*BA35</f>
        <v>340.36799999999999</v>
      </c>
      <c r="BB26" s="17">
        <f t="shared" si="126"/>
        <v>96.335999999999984</v>
      </c>
      <c r="BC26" s="17">
        <f t="shared" si="126"/>
        <v>92.64</v>
      </c>
      <c r="BD26" s="17">
        <f t="shared" si="126"/>
        <v>189.31199999999998</v>
      </c>
      <c r="BE26" s="17">
        <f t="shared" si="126"/>
        <v>198.72</v>
      </c>
      <c r="BF26" s="17">
        <f t="shared" si="126"/>
        <v>257.23199999999997</v>
      </c>
      <c r="BG26" s="17">
        <f t="shared" si="126"/>
        <v>214.56</v>
      </c>
      <c r="BH26" s="17">
        <f t="shared" si="126"/>
        <v>263.56799999999998</v>
      </c>
      <c r="BI26" s="17">
        <f t="shared" si="126"/>
        <v>255.84</v>
      </c>
      <c r="BJ26" s="17">
        <f t="shared" si="126"/>
        <v>123.64800000000001</v>
      </c>
      <c r="BK26" s="17">
        <f t="shared" si="126"/>
        <v>265.488</v>
      </c>
      <c r="BL26" s="17">
        <f t="shared" si="126"/>
        <v>354.048</v>
      </c>
      <c r="BM26" s="22" t="s">
        <v>9</v>
      </c>
      <c r="BN26" s="33">
        <v>0.04</v>
      </c>
      <c r="BO26" s="33">
        <f t="shared" ref="BO26" si="127">0.04*12*BO35</f>
        <v>254.01600000000002</v>
      </c>
      <c r="BP26" s="33">
        <f t="shared" ref="BP26:BR26" si="128">0.04*12*BP35</f>
        <v>493.2</v>
      </c>
      <c r="BQ26" s="33">
        <f t="shared" si="128"/>
        <v>507.64799999999991</v>
      </c>
      <c r="BR26" s="33">
        <f t="shared" si="128"/>
        <v>249.35999999999999</v>
      </c>
      <c r="BS26" s="33">
        <f t="shared" ref="BS26:BU26" si="129">0.04*12*BS35</f>
        <v>248.11199999999997</v>
      </c>
      <c r="BT26" s="33">
        <f t="shared" si="129"/>
        <v>254.01600000000002</v>
      </c>
      <c r="BU26" s="33">
        <f t="shared" si="129"/>
        <v>199.10399999999998</v>
      </c>
      <c r="BV26" s="33">
        <f t="shared" ref="BV26:BW26" si="130">0.04*12*BV35</f>
        <v>328.512</v>
      </c>
      <c r="BW26" s="33">
        <f t="shared" si="130"/>
        <v>260.59199999999998</v>
      </c>
      <c r="BX26" s="33">
        <f t="shared" ref="BX26" si="131">0.04*12*BX35</f>
        <v>247.29600000000002</v>
      </c>
      <c r="BY26" s="22" t="s">
        <v>9</v>
      </c>
      <c r="BZ26" s="17">
        <v>0.04</v>
      </c>
      <c r="CA26" s="17">
        <f t="shared" ref="CA26" si="132">0.04*12*CA35</f>
        <v>215.80799999999999</v>
      </c>
      <c r="CB26" s="32">
        <v>0.04</v>
      </c>
      <c r="CC26" s="33">
        <f t="shared" ref="CC26:CS26" si="133">0.04*12*CC35</f>
        <v>100.17599999999999</v>
      </c>
      <c r="CD26" s="33">
        <f t="shared" si="133"/>
        <v>287.13600000000002</v>
      </c>
      <c r="CE26" s="33">
        <f t="shared" si="133"/>
        <v>264.38399999999996</v>
      </c>
      <c r="CF26" s="33">
        <f t="shared" si="133"/>
        <v>146.49599999999998</v>
      </c>
      <c r="CG26" s="33">
        <f t="shared" si="133"/>
        <v>290.88</v>
      </c>
      <c r="CH26" s="33">
        <f t="shared" si="133"/>
        <v>289.15199999999999</v>
      </c>
      <c r="CI26" s="33">
        <f t="shared" si="133"/>
        <v>281.90399999999994</v>
      </c>
      <c r="CJ26" s="33">
        <f t="shared" si="133"/>
        <v>283.72800000000001</v>
      </c>
      <c r="CK26" s="33">
        <f t="shared" si="133"/>
        <v>257.03999999999996</v>
      </c>
      <c r="CL26" s="33">
        <f t="shared" si="133"/>
        <v>280.56</v>
      </c>
      <c r="CM26" s="33">
        <f t="shared" si="133"/>
        <v>255.07199999999997</v>
      </c>
      <c r="CN26" s="33">
        <f t="shared" si="133"/>
        <v>263.32799999999997</v>
      </c>
      <c r="CO26" s="33">
        <f t="shared" si="133"/>
        <v>259.29599999999999</v>
      </c>
      <c r="CP26" s="33">
        <f t="shared" si="133"/>
        <v>171.12</v>
      </c>
      <c r="CQ26" s="33">
        <f t="shared" si="133"/>
        <v>200.88</v>
      </c>
      <c r="CR26" s="33">
        <f t="shared" si="133"/>
        <v>351.69600000000003</v>
      </c>
      <c r="CS26" s="33">
        <f t="shared" si="133"/>
        <v>346.03199999999998</v>
      </c>
      <c r="CT26" s="22" t="s">
        <v>9</v>
      </c>
      <c r="CU26" s="43">
        <v>0.04</v>
      </c>
      <c r="CV26" s="44">
        <f t="shared" ref="CV26:CW26" si="134">0.04*12*CV35</f>
        <v>259.96800000000002</v>
      </c>
      <c r="CW26" s="44">
        <f t="shared" si="134"/>
        <v>556.36799999999994</v>
      </c>
      <c r="CX26" s="10"/>
      <c r="CY26" s="10"/>
      <c r="CZ26" s="10"/>
    </row>
    <row r="27" spans="1:104" s="1" customFormat="1" ht="90" customHeight="1">
      <c r="A27" s="77" t="s">
        <v>49</v>
      </c>
      <c r="B27" s="77"/>
      <c r="C27" s="77"/>
      <c r="D27" s="77"/>
      <c r="E27" s="77"/>
      <c r="F27" s="77"/>
      <c r="G27" s="17" t="s">
        <v>8</v>
      </c>
      <c r="H27" s="17">
        <f>0.32+0.18+0.38</f>
        <v>0.88</v>
      </c>
      <c r="I27" s="17">
        <f>0.88*12*I35</f>
        <v>5816.4479999999994</v>
      </c>
      <c r="J27" s="17">
        <f t="shared" ref="J27:S27" si="135">0.88*12*J35</f>
        <v>5739.3600000000006</v>
      </c>
      <c r="K27" s="17">
        <f t="shared" si="135"/>
        <v>5630.5920000000006</v>
      </c>
      <c r="L27" s="17">
        <f t="shared" si="135"/>
        <v>6526.08</v>
      </c>
      <c r="M27" s="17">
        <f t="shared" si="135"/>
        <v>6348.6720000000005</v>
      </c>
      <c r="N27" s="17">
        <f t="shared" si="135"/>
        <v>8526.1440000000002</v>
      </c>
      <c r="O27" s="17">
        <f t="shared" si="135"/>
        <v>2292.576</v>
      </c>
      <c r="P27" s="17">
        <f t="shared" si="135"/>
        <v>5370.8160000000007</v>
      </c>
      <c r="Q27" s="17">
        <f t="shared" si="135"/>
        <v>5313.7920000000004</v>
      </c>
      <c r="R27" s="17">
        <f t="shared" si="135"/>
        <v>6017.0879999999997</v>
      </c>
      <c r="S27" s="17">
        <f t="shared" si="135"/>
        <v>7013.9520000000011</v>
      </c>
      <c r="T27" s="17" t="s">
        <v>8</v>
      </c>
      <c r="U27" s="17">
        <v>2.17</v>
      </c>
      <c r="V27" s="17">
        <f t="shared" ref="V27:AZ27" si="136">2.17*12*V35</f>
        <v>5187.1679999999997</v>
      </c>
      <c r="W27" s="17">
        <f t="shared" si="136"/>
        <v>4471.0679999999993</v>
      </c>
      <c r="X27" s="17">
        <f t="shared" si="136"/>
        <v>13676.208000000001</v>
      </c>
      <c r="Y27" s="17">
        <f t="shared" si="136"/>
        <v>13829.844000000001</v>
      </c>
      <c r="Z27" s="17">
        <f t="shared" si="136"/>
        <v>13387.164000000001</v>
      </c>
      <c r="AA27" s="17">
        <f t="shared" si="136"/>
        <v>18360.804</v>
      </c>
      <c r="AB27" s="17">
        <f t="shared" si="136"/>
        <v>11895.072</v>
      </c>
      <c r="AC27" s="17">
        <f t="shared" si="136"/>
        <v>12319.523999999999</v>
      </c>
      <c r="AD27" s="17">
        <f t="shared" si="136"/>
        <v>13887.131999999998</v>
      </c>
      <c r="AE27" s="17">
        <f t="shared" si="136"/>
        <v>13444.451999999997</v>
      </c>
      <c r="AF27" s="17">
        <f t="shared" si="136"/>
        <v>18756.611999999997</v>
      </c>
      <c r="AG27" s="17">
        <f t="shared" si="136"/>
        <v>13197.072</v>
      </c>
      <c r="AH27" s="17">
        <f t="shared" si="136"/>
        <v>13332.48</v>
      </c>
      <c r="AI27" s="17">
        <f t="shared" si="136"/>
        <v>5168.9399999999996</v>
      </c>
      <c r="AJ27" s="17">
        <f t="shared" si="136"/>
        <v>5241.8519999999999</v>
      </c>
      <c r="AK27" s="17">
        <f t="shared" si="136"/>
        <v>18910.248</v>
      </c>
      <c r="AL27" s="17">
        <f t="shared" si="136"/>
        <v>18727.968000000001</v>
      </c>
      <c r="AM27" s="17">
        <f t="shared" si="136"/>
        <v>8949.9480000000003</v>
      </c>
      <c r="AN27" s="17">
        <f t="shared" si="136"/>
        <v>14303.771999999999</v>
      </c>
      <c r="AO27" s="17">
        <f t="shared" si="136"/>
        <v>13371.539999999999</v>
      </c>
      <c r="AP27" s="17">
        <f t="shared" si="136"/>
        <v>5171.5439999999999</v>
      </c>
      <c r="AQ27" s="17">
        <f t="shared" si="136"/>
        <v>13491.324000000001</v>
      </c>
      <c r="AR27" s="17">
        <f t="shared" si="136"/>
        <v>18686.304</v>
      </c>
      <c r="AS27" s="17">
        <f t="shared" si="136"/>
        <v>13460.075999999999</v>
      </c>
      <c r="AT27" s="17">
        <f t="shared" si="136"/>
        <v>13556.424000000001</v>
      </c>
      <c r="AU27" s="17">
        <f t="shared" si="136"/>
        <v>13480.908000000001</v>
      </c>
      <c r="AV27" s="17">
        <f t="shared" si="136"/>
        <v>13509.551999999998</v>
      </c>
      <c r="AW27" s="17">
        <f t="shared" si="136"/>
        <v>14457.408000000001</v>
      </c>
      <c r="AX27" s="17">
        <f t="shared" si="136"/>
        <v>10809.204</v>
      </c>
      <c r="AY27" s="17">
        <f t="shared" si="136"/>
        <v>18858.168000000001</v>
      </c>
      <c r="AZ27" s="17">
        <f t="shared" si="136"/>
        <v>18800.88</v>
      </c>
      <c r="BA27" s="17">
        <f>2.17*12*BA35</f>
        <v>18464.964</v>
      </c>
      <c r="BB27" s="17">
        <f t="shared" ref="BB27:BL27" si="137">2.17*12*BB35</f>
        <v>5226.2279999999992</v>
      </c>
      <c r="BC27" s="17">
        <f t="shared" si="137"/>
        <v>5025.72</v>
      </c>
      <c r="BD27" s="17">
        <f t="shared" si="137"/>
        <v>10270.175999999999</v>
      </c>
      <c r="BE27" s="17">
        <f t="shared" si="137"/>
        <v>10780.56</v>
      </c>
      <c r="BF27" s="17">
        <f t="shared" si="137"/>
        <v>13954.835999999999</v>
      </c>
      <c r="BG27" s="17">
        <f t="shared" si="137"/>
        <v>11639.88</v>
      </c>
      <c r="BH27" s="17">
        <f t="shared" si="137"/>
        <v>14298.564</v>
      </c>
      <c r="BI27" s="17">
        <f t="shared" si="137"/>
        <v>13879.32</v>
      </c>
      <c r="BJ27" s="17">
        <f t="shared" si="137"/>
        <v>6707.9040000000005</v>
      </c>
      <c r="BK27" s="17">
        <f t="shared" si="137"/>
        <v>14402.724</v>
      </c>
      <c r="BL27" s="17">
        <f t="shared" si="137"/>
        <v>19207.103999999999</v>
      </c>
      <c r="BM27" s="44" t="s">
        <v>8</v>
      </c>
      <c r="BN27" s="33">
        <v>0.84</v>
      </c>
      <c r="BO27" s="33">
        <f t="shared" ref="BO27:BX27" si="138">0.84*12*BO35</f>
        <v>5334.3360000000002</v>
      </c>
      <c r="BP27" s="33">
        <f t="shared" si="138"/>
        <v>10357.200000000001</v>
      </c>
      <c r="BQ27" s="33">
        <f t="shared" si="138"/>
        <v>10660.607999999998</v>
      </c>
      <c r="BR27" s="33">
        <f t="shared" si="138"/>
        <v>5236.5600000000004</v>
      </c>
      <c r="BS27" s="33">
        <f t="shared" si="138"/>
        <v>5210.3519999999999</v>
      </c>
      <c r="BT27" s="33">
        <f t="shared" si="138"/>
        <v>5334.3360000000002</v>
      </c>
      <c r="BU27" s="33">
        <f t="shared" si="138"/>
        <v>4181.1840000000002</v>
      </c>
      <c r="BV27" s="33">
        <f t="shared" si="138"/>
        <v>6898.7519999999995</v>
      </c>
      <c r="BW27" s="33">
        <f t="shared" si="138"/>
        <v>5472.4319999999998</v>
      </c>
      <c r="BX27" s="33">
        <f t="shared" si="138"/>
        <v>5193.2160000000003</v>
      </c>
      <c r="BY27" s="44" t="s">
        <v>8</v>
      </c>
      <c r="BZ27" s="17">
        <v>0.88</v>
      </c>
      <c r="CA27" s="17">
        <f t="shared" ref="CA27" si="139">0.88*12*CA35</f>
        <v>4747.7760000000007</v>
      </c>
      <c r="CB27" s="32">
        <v>0.55000000000000004</v>
      </c>
      <c r="CC27" s="33">
        <f>0.55*12*CC35</f>
        <v>1377.42</v>
      </c>
      <c r="CD27" s="33">
        <f t="shared" ref="CD27:CS27" si="140">0.55*12*CD35</f>
        <v>3948.1200000000008</v>
      </c>
      <c r="CE27" s="33">
        <f t="shared" si="140"/>
        <v>3635.28</v>
      </c>
      <c r="CF27" s="33">
        <f t="shared" si="140"/>
        <v>2014.3200000000002</v>
      </c>
      <c r="CG27" s="33">
        <f t="shared" si="140"/>
        <v>3999.6000000000004</v>
      </c>
      <c r="CH27" s="33">
        <f t="shared" si="140"/>
        <v>3975.84</v>
      </c>
      <c r="CI27" s="33">
        <f t="shared" si="140"/>
        <v>3876.18</v>
      </c>
      <c r="CJ27" s="33">
        <f t="shared" si="140"/>
        <v>3901.2600000000007</v>
      </c>
      <c r="CK27" s="33">
        <f t="shared" si="140"/>
        <v>3534.3</v>
      </c>
      <c r="CL27" s="33">
        <f t="shared" si="140"/>
        <v>3857.7000000000003</v>
      </c>
      <c r="CM27" s="33">
        <f t="shared" si="140"/>
        <v>3507.2400000000002</v>
      </c>
      <c r="CN27" s="33">
        <f t="shared" si="140"/>
        <v>3620.76</v>
      </c>
      <c r="CO27" s="33">
        <f t="shared" si="140"/>
        <v>3565.3200000000006</v>
      </c>
      <c r="CP27" s="33">
        <f t="shared" si="140"/>
        <v>2352.9</v>
      </c>
      <c r="CQ27" s="33">
        <f t="shared" si="140"/>
        <v>2762.1000000000004</v>
      </c>
      <c r="CR27" s="33">
        <f t="shared" si="140"/>
        <v>4835.8200000000006</v>
      </c>
      <c r="CS27" s="33">
        <f t="shared" si="140"/>
        <v>4757.9400000000005</v>
      </c>
      <c r="CT27" s="44" t="s">
        <v>8</v>
      </c>
      <c r="CU27" s="43">
        <v>0.47</v>
      </c>
      <c r="CV27" s="44">
        <f>0.47*12*CV35</f>
        <v>3054.6239999999998</v>
      </c>
      <c r="CW27" s="44">
        <f>0.47*12*CW35</f>
        <v>6537.3239999999987</v>
      </c>
      <c r="CX27" s="10"/>
      <c r="CY27" s="10"/>
      <c r="CZ27" s="10"/>
    </row>
    <row r="28" spans="1:104" s="1" customFormat="1">
      <c r="A28" s="71" t="s">
        <v>7</v>
      </c>
      <c r="B28" s="72"/>
      <c r="C28" s="72"/>
      <c r="D28" s="72"/>
      <c r="E28" s="72"/>
      <c r="F28" s="73"/>
      <c r="G28" s="21"/>
      <c r="H28" s="18">
        <f t="shared" ref="H28" si="141">SUM(H29:H33)</f>
        <v>11.659999999999997</v>
      </c>
      <c r="I28" s="18">
        <f t="shared" ref="I28:S28" si="142">SUM(I29:I33)</f>
        <v>77067.935999999987</v>
      </c>
      <c r="J28" s="18">
        <f t="shared" si="142"/>
        <v>76046.51999999999</v>
      </c>
      <c r="K28" s="18">
        <f t="shared" si="142"/>
        <v>74605.343999999997</v>
      </c>
      <c r="L28" s="18">
        <f t="shared" si="142"/>
        <v>86470.56</v>
      </c>
      <c r="M28" s="18">
        <f t="shared" si="142"/>
        <v>84119.90400000001</v>
      </c>
      <c r="N28" s="18">
        <f t="shared" si="142"/>
        <v>112971.40799999998</v>
      </c>
      <c r="O28" s="18">
        <f t="shared" si="142"/>
        <v>30376.631999999998</v>
      </c>
      <c r="P28" s="18">
        <f t="shared" si="142"/>
        <v>71163.311999999991</v>
      </c>
      <c r="Q28" s="18">
        <f t="shared" si="142"/>
        <v>70407.743999999977</v>
      </c>
      <c r="R28" s="18">
        <f t="shared" si="142"/>
        <v>79726.415999999983</v>
      </c>
      <c r="S28" s="18">
        <f t="shared" si="142"/>
        <v>92934.864000000001</v>
      </c>
      <c r="T28" s="21"/>
      <c r="U28" s="18">
        <v>7.3299999999999992</v>
      </c>
      <c r="V28" s="18">
        <f t="shared" ref="V28:AZ28" si="143">SUM(V29:V33)</f>
        <v>17521.632000000001</v>
      </c>
      <c r="W28" s="18">
        <f t="shared" si="143"/>
        <v>15102.732</v>
      </c>
      <c r="X28" s="18">
        <f t="shared" si="143"/>
        <v>46196.592000000004</v>
      </c>
      <c r="Y28" s="18">
        <f t="shared" si="143"/>
        <v>46715.556000000004</v>
      </c>
      <c r="Z28" s="18">
        <f t="shared" si="143"/>
        <v>45220.236000000004</v>
      </c>
      <c r="AA28" s="18">
        <f t="shared" si="143"/>
        <v>62020.596000000012</v>
      </c>
      <c r="AB28" s="18">
        <f t="shared" si="143"/>
        <v>40180.128000000004</v>
      </c>
      <c r="AC28" s="18">
        <f t="shared" si="143"/>
        <v>41613.876000000004</v>
      </c>
      <c r="AD28" s="18">
        <f t="shared" si="143"/>
        <v>46909.067999999999</v>
      </c>
      <c r="AE28" s="18">
        <f t="shared" si="143"/>
        <v>45413.748</v>
      </c>
      <c r="AF28" s="18">
        <f t="shared" si="143"/>
        <v>63357.588000000003</v>
      </c>
      <c r="AG28" s="18">
        <f t="shared" si="143"/>
        <v>44578.128000000004</v>
      </c>
      <c r="AH28" s="18">
        <f t="shared" si="143"/>
        <v>45035.520000000004</v>
      </c>
      <c r="AI28" s="18">
        <f t="shared" si="143"/>
        <v>17460.059999999998</v>
      </c>
      <c r="AJ28" s="18">
        <f t="shared" si="143"/>
        <v>17706.347999999998</v>
      </c>
      <c r="AK28" s="18">
        <f t="shared" si="143"/>
        <v>63876.552000000011</v>
      </c>
      <c r="AL28" s="18">
        <f t="shared" si="143"/>
        <v>63260.832000000009</v>
      </c>
      <c r="AM28" s="18">
        <f t="shared" si="143"/>
        <v>30231.851999999999</v>
      </c>
      <c r="AN28" s="18">
        <f t="shared" si="143"/>
        <v>48316.428</v>
      </c>
      <c r="AO28" s="18">
        <f t="shared" si="143"/>
        <v>45167.460000000006</v>
      </c>
      <c r="AP28" s="18">
        <f t="shared" si="143"/>
        <v>17468.856000000003</v>
      </c>
      <c r="AQ28" s="18">
        <f t="shared" si="143"/>
        <v>45572.076000000001</v>
      </c>
      <c r="AR28" s="18">
        <f t="shared" si="143"/>
        <v>63120.096000000012</v>
      </c>
      <c r="AS28" s="18">
        <f t="shared" si="143"/>
        <v>45466.523999999998</v>
      </c>
      <c r="AT28" s="18">
        <f t="shared" si="143"/>
        <v>45791.97600000001</v>
      </c>
      <c r="AU28" s="18">
        <f t="shared" si="143"/>
        <v>45536.892000000007</v>
      </c>
      <c r="AV28" s="18">
        <f t="shared" si="143"/>
        <v>45633.648000000001</v>
      </c>
      <c r="AW28" s="18">
        <f t="shared" si="143"/>
        <v>48835.392000000007</v>
      </c>
      <c r="AX28" s="18">
        <f t="shared" si="143"/>
        <v>36512.195999999996</v>
      </c>
      <c r="AY28" s="18">
        <f t="shared" si="143"/>
        <v>63700.632000000012</v>
      </c>
      <c r="AZ28" s="18">
        <f t="shared" si="143"/>
        <v>63507.119999999995</v>
      </c>
      <c r="BA28" s="18">
        <f t="shared" ref="BA28:BL28" si="144">SUM(BA29:BA33)</f>
        <v>62372.436000000002</v>
      </c>
      <c r="BB28" s="18">
        <f t="shared" si="144"/>
        <v>17653.572</v>
      </c>
      <c r="BC28" s="18">
        <f t="shared" si="144"/>
        <v>16976.28</v>
      </c>
      <c r="BD28" s="18">
        <f t="shared" si="144"/>
        <v>34691.423999999999</v>
      </c>
      <c r="BE28" s="18">
        <f t="shared" si="144"/>
        <v>36415.440000000002</v>
      </c>
      <c r="BF28" s="18">
        <f t="shared" si="144"/>
        <v>47137.764000000003</v>
      </c>
      <c r="BG28" s="18">
        <f t="shared" si="144"/>
        <v>39318.119999999995</v>
      </c>
      <c r="BH28" s="18">
        <f t="shared" si="144"/>
        <v>48298.836000000003</v>
      </c>
      <c r="BI28" s="18">
        <f t="shared" si="144"/>
        <v>46882.679999999993</v>
      </c>
      <c r="BJ28" s="18">
        <f t="shared" si="144"/>
        <v>22658.496000000003</v>
      </c>
      <c r="BK28" s="18">
        <f t="shared" si="144"/>
        <v>48650.676000000007</v>
      </c>
      <c r="BL28" s="18">
        <f t="shared" si="144"/>
        <v>64879.296000000002</v>
      </c>
      <c r="BM28" s="21"/>
      <c r="BN28" s="35">
        <v>9.370000000000001</v>
      </c>
      <c r="BO28" s="35">
        <f t="shared" ref="BO28" si="145">SUM(BO29:BO33)</f>
        <v>59503.248000000007</v>
      </c>
      <c r="BP28" s="35">
        <f t="shared" ref="BP28:BR28" si="146">SUM(BP29:BP33)</f>
        <v>115532.1</v>
      </c>
      <c r="BQ28" s="35">
        <f t="shared" si="146"/>
        <v>118916.54400000001</v>
      </c>
      <c r="BR28" s="35">
        <f t="shared" si="146"/>
        <v>58412.58</v>
      </c>
      <c r="BS28" s="35">
        <f t="shared" ref="BS28:BU28" si="147">SUM(BS29:BS33)</f>
        <v>58120.236000000004</v>
      </c>
      <c r="BT28" s="35">
        <f t="shared" si="147"/>
        <v>59503.248000000007</v>
      </c>
      <c r="BU28" s="35">
        <f t="shared" si="147"/>
        <v>46640.112000000008</v>
      </c>
      <c r="BV28" s="35">
        <f t="shared" ref="BV28:BW28" si="148">SUM(BV29:BV33)</f>
        <v>76953.935999999987</v>
      </c>
      <c r="BW28" s="35">
        <f t="shared" si="148"/>
        <v>61043.675999999999</v>
      </c>
      <c r="BX28" s="35">
        <f t="shared" ref="BX28" si="149">SUM(BX29:BX33)</f>
        <v>57929.088000000003</v>
      </c>
      <c r="BY28" s="21"/>
      <c r="BZ28" s="18">
        <v>6.28</v>
      </c>
      <c r="CA28" s="18">
        <f t="shared" ref="CA28" si="150">SUM(CA29:CA33)</f>
        <v>33881.856</v>
      </c>
      <c r="CB28" s="34">
        <v>4.3499999999999996</v>
      </c>
      <c r="CC28" s="35">
        <f t="shared" ref="CC28:CS28" si="151">SUM(CC29:CC33)</f>
        <v>10894.140000000001</v>
      </c>
      <c r="CD28" s="35">
        <f t="shared" si="151"/>
        <v>31226.040000000005</v>
      </c>
      <c r="CE28" s="35">
        <f t="shared" si="151"/>
        <v>28751.759999999998</v>
      </c>
      <c r="CF28" s="35">
        <f t="shared" si="151"/>
        <v>15931.44</v>
      </c>
      <c r="CG28" s="35">
        <f t="shared" si="151"/>
        <v>31633.200000000001</v>
      </c>
      <c r="CH28" s="35">
        <f t="shared" si="151"/>
        <v>31445.279999999999</v>
      </c>
      <c r="CI28" s="35">
        <f t="shared" si="151"/>
        <v>30657.06</v>
      </c>
      <c r="CJ28" s="35">
        <f t="shared" si="151"/>
        <v>30855.420000000002</v>
      </c>
      <c r="CK28" s="35">
        <f t="shared" si="151"/>
        <v>27953.100000000002</v>
      </c>
      <c r="CL28" s="35">
        <f t="shared" si="151"/>
        <v>30510.9</v>
      </c>
      <c r="CM28" s="35">
        <f t="shared" si="151"/>
        <v>27739.080000000005</v>
      </c>
      <c r="CN28" s="35">
        <f t="shared" si="151"/>
        <v>28636.920000000002</v>
      </c>
      <c r="CO28" s="35">
        <f t="shared" si="151"/>
        <v>28198.440000000002</v>
      </c>
      <c r="CP28" s="35">
        <f t="shared" si="151"/>
        <v>18609.300000000003</v>
      </c>
      <c r="CQ28" s="35">
        <f t="shared" si="151"/>
        <v>21845.7</v>
      </c>
      <c r="CR28" s="35">
        <f t="shared" si="151"/>
        <v>38246.94</v>
      </c>
      <c r="CS28" s="35">
        <f t="shared" si="151"/>
        <v>37630.979999999996</v>
      </c>
      <c r="CT28" s="21"/>
      <c r="CU28" s="45">
        <v>4.919999999999999</v>
      </c>
      <c r="CV28" s="46">
        <f t="shared" ref="CV28:CW28" si="152">SUM(CV29:CV33)</f>
        <v>31976.064000000002</v>
      </c>
      <c r="CW28" s="46">
        <f t="shared" si="152"/>
        <v>68433.263999999996</v>
      </c>
      <c r="CX28" s="10"/>
      <c r="CY28" s="10"/>
      <c r="CZ28" s="10"/>
    </row>
    <row r="29" spans="1:104" s="1" customFormat="1" ht="168.75" customHeight="1">
      <c r="A29" s="77" t="s">
        <v>40</v>
      </c>
      <c r="B29" s="77"/>
      <c r="C29" s="77"/>
      <c r="D29" s="77"/>
      <c r="E29" s="77"/>
      <c r="F29" s="77"/>
      <c r="G29" s="22" t="s">
        <v>45</v>
      </c>
      <c r="H29" s="17">
        <f>0.49+0.35+2.46+2.46+0.81+0.1+0.13+0.14+0.1+0.03+0.02+0.04+0.01</f>
        <v>7.1399999999999988</v>
      </c>
      <c r="I29" s="17">
        <f>7.14*12*I35</f>
        <v>47192.543999999994</v>
      </c>
      <c r="J29" s="17">
        <f t="shared" ref="J29:S29" si="153">7.14*12*J35</f>
        <v>46567.079999999994</v>
      </c>
      <c r="K29" s="17">
        <f t="shared" si="153"/>
        <v>45684.576000000001</v>
      </c>
      <c r="L29" s="17">
        <f t="shared" si="153"/>
        <v>52950.239999999998</v>
      </c>
      <c r="M29" s="17">
        <f t="shared" si="153"/>
        <v>51510.815999999999</v>
      </c>
      <c r="N29" s="17">
        <f t="shared" si="153"/>
        <v>69178.031999999992</v>
      </c>
      <c r="O29" s="17">
        <f t="shared" si="153"/>
        <v>18601.127999999997</v>
      </c>
      <c r="P29" s="17">
        <f t="shared" si="153"/>
        <v>43576.847999999998</v>
      </c>
      <c r="Q29" s="17">
        <f t="shared" si="153"/>
        <v>43114.175999999992</v>
      </c>
      <c r="R29" s="17">
        <f t="shared" si="153"/>
        <v>48820.463999999993</v>
      </c>
      <c r="S29" s="17">
        <f t="shared" si="153"/>
        <v>56908.655999999995</v>
      </c>
      <c r="T29" s="22" t="s">
        <v>45</v>
      </c>
      <c r="U29" s="17">
        <v>1.57</v>
      </c>
      <c r="V29" s="17">
        <f t="shared" ref="V29:AZ29" si="154">1.57*12*V35</f>
        <v>3752.9279999999999</v>
      </c>
      <c r="W29" s="17">
        <f t="shared" si="154"/>
        <v>3234.828</v>
      </c>
      <c r="X29" s="17">
        <f t="shared" si="154"/>
        <v>9894.768</v>
      </c>
      <c r="Y29" s="17">
        <f t="shared" si="154"/>
        <v>10005.924000000001</v>
      </c>
      <c r="Z29" s="17">
        <f t="shared" si="154"/>
        <v>9685.6440000000002</v>
      </c>
      <c r="AA29" s="17">
        <f t="shared" si="154"/>
        <v>13284.084000000001</v>
      </c>
      <c r="AB29" s="17">
        <f t="shared" si="154"/>
        <v>8606.112000000001</v>
      </c>
      <c r="AC29" s="17">
        <f t="shared" si="154"/>
        <v>8913.2039999999997</v>
      </c>
      <c r="AD29" s="17">
        <f t="shared" si="154"/>
        <v>10047.371999999999</v>
      </c>
      <c r="AE29" s="17">
        <f t="shared" si="154"/>
        <v>9727.0919999999987</v>
      </c>
      <c r="AF29" s="17">
        <f t="shared" si="154"/>
        <v>13570.451999999999</v>
      </c>
      <c r="AG29" s="17">
        <f t="shared" si="154"/>
        <v>9548.112000000001</v>
      </c>
      <c r="AH29" s="17">
        <f t="shared" si="154"/>
        <v>9646.08</v>
      </c>
      <c r="AI29" s="17">
        <f t="shared" si="154"/>
        <v>3739.74</v>
      </c>
      <c r="AJ29" s="17">
        <f t="shared" si="154"/>
        <v>3792.4920000000002</v>
      </c>
      <c r="AK29" s="17">
        <f t="shared" si="154"/>
        <v>13681.608</v>
      </c>
      <c r="AL29" s="17">
        <f t="shared" si="154"/>
        <v>13549.728000000001</v>
      </c>
      <c r="AM29" s="17">
        <f t="shared" si="154"/>
        <v>6475.308</v>
      </c>
      <c r="AN29" s="17">
        <f t="shared" si="154"/>
        <v>10348.812</v>
      </c>
      <c r="AO29" s="17">
        <f t="shared" si="154"/>
        <v>9674.34</v>
      </c>
      <c r="AP29" s="17">
        <f t="shared" si="154"/>
        <v>3741.6239999999998</v>
      </c>
      <c r="AQ29" s="17">
        <f t="shared" si="154"/>
        <v>9761.0040000000008</v>
      </c>
      <c r="AR29" s="17">
        <f t="shared" si="154"/>
        <v>13519.584000000001</v>
      </c>
      <c r="AS29" s="17">
        <f t="shared" si="154"/>
        <v>9738.3959999999988</v>
      </c>
      <c r="AT29" s="17">
        <f t="shared" si="154"/>
        <v>9808.1040000000012</v>
      </c>
      <c r="AU29" s="17">
        <f t="shared" si="154"/>
        <v>9753.4680000000008</v>
      </c>
      <c r="AV29" s="17">
        <f t="shared" si="154"/>
        <v>9774.1919999999991</v>
      </c>
      <c r="AW29" s="17">
        <f t="shared" si="154"/>
        <v>10459.968000000001</v>
      </c>
      <c r="AX29" s="17">
        <f t="shared" si="154"/>
        <v>7820.4840000000004</v>
      </c>
      <c r="AY29" s="17">
        <f t="shared" si="154"/>
        <v>13643.928</v>
      </c>
      <c r="AZ29" s="17">
        <f t="shared" si="154"/>
        <v>13602.48</v>
      </c>
      <c r="BA29" s="17">
        <f>1.57*12*BA35</f>
        <v>13359.444</v>
      </c>
      <c r="BB29" s="17">
        <f t="shared" ref="BB29:BL29" si="155">1.57*12*BB35</f>
        <v>3781.1879999999996</v>
      </c>
      <c r="BC29" s="17">
        <f t="shared" si="155"/>
        <v>3636.12</v>
      </c>
      <c r="BD29" s="17">
        <f t="shared" si="155"/>
        <v>7430.4959999999992</v>
      </c>
      <c r="BE29" s="17">
        <f t="shared" si="155"/>
        <v>7799.76</v>
      </c>
      <c r="BF29" s="17">
        <f t="shared" si="155"/>
        <v>10096.356</v>
      </c>
      <c r="BG29" s="17">
        <f t="shared" si="155"/>
        <v>8421.48</v>
      </c>
      <c r="BH29" s="17">
        <f t="shared" si="155"/>
        <v>10345.044</v>
      </c>
      <c r="BI29" s="17">
        <f t="shared" si="155"/>
        <v>10041.719999999999</v>
      </c>
      <c r="BJ29" s="17">
        <f t="shared" si="155"/>
        <v>4853.1840000000002</v>
      </c>
      <c r="BK29" s="17">
        <f t="shared" si="155"/>
        <v>10420.404</v>
      </c>
      <c r="BL29" s="17">
        <f t="shared" si="155"/>
        <v>13896.384</v>
      </c>
      <c r="BM29" s="22" t="s">
        <v>45</v>
      </c>
      <c r="BN29" s="33">
        <v>5.91</v>
      </c>
      <c r="BO29" s="33">
        <f t="shared" ref="BO29:BX29" si="156">5.91*12*BO35</f>
        <v>37530.864000000001</v>
      </c>
      <c r="BP29" s="33">
        <f t="shared" si="156"/>
        <v>72870.3</v>
      </c>
      <c r="BQ29" s="33">
        <f t="shared" si="156"/>
        <v>75004.991999999998</v>
      </c>
      <c r="BR29" s="33">
        <f t="shared" si="156"/>
        <v>36842.94</v>
      </c>
      <c r="BS29" s="33">
        <f t="shared" si="156"/>
        <v>36658.548000000003</v>
      </c>
      <c r="BT29" s="33">
        <f t="shared" si="156"/>
        <v>37530.864000000001</v>
      </c>
      <c r="BU29" s="33">
        <f t="shared" si="156"/>
        <v>29417.616000000002</v>
      </c>
      <c r="BV29" s="33">
        <f t="shared" si="156"/>
        <v>48537.648000000001</v>
      </c>
      <c r="BW29" s="33">
        <f t="shared" si="156"/>
        <v>38502.468000000001</v>
      </c>
      <c r="BX29" s="33">
        <f t="shared" si="156"/>
        <v>36537.984000000004</v>
      </c>
      <c r="BY29" s="22" t="s">
        <v>45</v>
      </c>
      <c r="BZ29" s="17">
        <v>3.3000000000000003</v>
      </c>
      <c r="CA29" s="17">
        <f>3.3*12*CA35</f>
        <v>17804.16</v>
      </c>
      <c r="CB29" s="32">
        <v>1.57</v>
      </c>
      <c r="CC29" s="33">
        <f>1.57*12*CC35</f>
        <v>3931.9079999999999</v>
      </c>
      <c r="CD29" s="33">
        <f t="shared" ref="CD29:CE29" si="157">1.57*12*CD35</f>
        <v>11270.088000000002</v>
      </c>
      <c r="CE29" s="33">
        <f t="shared" si="157"/>
        <v>10377.071999999998</v>
      </c>
      <c r="CF29" s="33">
        <f t="shared" ref="CF29:CS29" si="158">1.57*12*CF35</f>
        <v>5749.9679999999998</v>
      </c>
      <c r="CG29" s="33">
        <f t="shared" si="158"/>
        <v>11417.039999999999</v>
      </c>
      <c r="CH29" s="33">
        <f t="shared" si="158"/>
        <v>11349.216</v>
      </c>
      <c r="CI29" s="33">
        <f t="shared" si="158"/>
        <v>11064.731999999998</v>
      </c>
      <c r="CJ29" s="33">
        <f t="shared" si="158"/>
        <v>11136.324000000001</v>
      </c>
      <c r="CK29" s="33">
        <f t="shared" si="158"/>
        <v>10088.82</v>
      </c>
      <c r="CL29" s="33">
        <f t="shared" si="158"/>
        <v>11011.98</v>
      </c>
      <c r="CM29" s="33">
        <f t="shared" si="158"/>
        <v>10011.575999999999</v>
      </c>
      <c r="CN29" s="33">
        <f t="shared" si="158"/>
        <v>10335.624</v>
      </c>
      <c r="CO29" s="33">
        <f t="shared" si="158"/>
        <v>10177.368</v>
      </c>
      <c r="CP29" s="33">
        <f t="shared" si="158"/>
        <v>6716.46</v>
      </c>
      <c r="CQ29" s="33">
        <f t="shared" si="158"/>
        <v>7884.54</v>
      </c>
      <c r="CR29" s="33">
        <f t="shared" si="158"/>
        <v>13804.068000000001</v>
      </c>
      <c r="CS29" s="33">
        <f t="shared" si="158"/>
        <v>13581.755999999999</v>
      </c>
      <c r="CT29" s="22" t="s">
        <v>45</v>
      </c>
      <c r="CU29" s="43">
        <v>3.0399999999999991</v>
      </c>
      <c r="CV29" s="44">
        <f>3.04*12*CV35</f>
        <v>19757.568000000003</v>
      </c>
      <c r="CW29" s="44">
        <f>3.04*12*CW35</f>
        <v>42283.968000000001</v>
      </c>
      <c r="CX29" s="10"/>
      <c r="CY29" s="10"/>
      <c r="CZ29" s="10"/>
    </row>
    <row r="30" spans="1:104" s="1" customFormat="1" ht="50.25" customHeight="1">
      <c r="A30" s="69" t="s">
        <v>6</v>
      </c>
      <c r="B30" s="69"/>
      <c r="C30" s="69"/>
      <c r="D30" s="69"/>
      <c r="E30" s="69"/>
      <c r="F30" s="69"/>
      <c r="G30" s="22" t="s">
        <v>5</v>
      </c>
      <c r="H30" s="17">
        <v>1.4</v>
      </c>
      <c r="I30" s="17">
        <f>1.4*12*I35</f>
        <v>9253.4399999999969</v>
      </c>
      <c r="J30" s="17">
        <f t="shared" ref="J30:S30" si="159">1.4*12*J35</f>
        <v>9130.7999999999993</v>
      </c>
      <c r="K30" s="17">
        <f t="shared" si="159"/>
        <v>8957.7599999999984</v>
      </c>
      <c r="L30" s="17">
        <f t="shared" si="159"/>
        <v>10382.399999999998</v>
      </c>
      <c r="M30" s="17">
        <f t="shared" si="159"/>
        <v>10100.16</v>
      </c>
      <c r="N30" s="17">
        <f t="shared" si="159"/>
        <v>13564.319999999998</v>
      </c>
      <c r="O30" s="17">
        <f t="shared" si="159"/>
        <v>3647.2799999999993</v>
      </c>
      <c r="P30" s="17">
        <f t="shared" si="159"/>
        <v>8544.48</v>
      </c>
      <c r="Q30" s="17">
        <f t="shared" si="159"/>
        <v>8453.7599999999984</v>
      </c>
      <c r="R30" s="17">
        <f t="shared" si="159"/>
        <v>9572.6399999999976</v>
      </c>
      <c r="S30" s="17">
        <f t="shared" si="159"/>
        <v>11158.56</v>
      </c>
      <c r="T30" s="22" t="s">
        <v>5</v>
      </c>
      <c r="U30" s="17">
        <v>1.85</v>
      </c>
      <c r="V30" s="17">
        <f t="shared" ref="V30:AZ30" si="160">1.85*12*V35</f>
        <v>4422.2400000000007</v>
      </c>
      <c r="W30" s="17">
        <f t="shared" si="160"/>
        <v>3811.7400000000002</v>
      </c>
      <c r="X30" s="17">
        <f t="shared" si="160"/>
        <v>11659.440000000002</v>
      </c>
      <c r="Y30" s="17">
        <f t="shared" si="160"/>
        <v>11790.420000000002</v>
      </c>
      <c r="Z30" s="17">
        <f t="shared" si="160"/>
        <v>11413.020000000002</v>
      </c>
      <c r="AA30" s="17">
        <f t="shared" si="160"/>
        <v>15653.220000000003</v>
      </c>
      <c r="AB30" s="17">
        <f t="shared" si="160"/>
        <v>10140.960000000001</v>
      </c>
      <c r="AC30" s="17">
        <f t="shared" si="160"/>
        <v>10502.820000000002</v>
      </c>
      <c r="AD30" s="17">
        <f t="shared" si="160"/>
        <v>11839.26</v>
      </c>
      <c r="AE30" s="17">
        <f t="shared" si="160"/>
        <v>11461.86</v>
      </c>
      <c r="AF30" s="17">
        <f t="shared" si="160"/>
        <v>15990.660000000002</v>
      </c>
      <c r="AG30" s="17">
        <f t="shared" si="160"/>
        <v>11250.960000000001</v>
      </c>
      <c r="AH30" s="17">
        <f t="shared" si="160"/>
        <v>11366.400000000001</v>
      </c>
      <c r="AI30" s="17">
        <f t="shared" si="160"/>
        <v>4406.7000000000007</v>
      </c>
      <c r="AJ30" s="17">
        <f t="shared" si="160"/>
        <v>4468.8600000000006</v>
      </c>
      <c r="AK30" s="17">
        <f t="shared" si="160"/>
        <v>16121.640000000003</v>
      </c>
      <c r="AL30" s="17">
        <f t="shared" si="160"/>
        <v>15966.240000000003</v>
      </c>
      <c r="AM30" s="17">
        <f t="shared" si="160"/>
        <v>7630.14</v>
      </c>
      <c r="AN30" s="17">
        <f t="shared" si="160"/>
        <v>12194.460000000001</v>
      </c>
      <c r="AO30" s="17">
        <f t="shared" si="160"/>
        <v>11399.7</v>
      </c>
      <c r="AP30" s="17">
        <f t="shared" si="160"/>
        <v>4408.92</v>
      </c>
      <c r="AQ30" s="17">
        <f t="shared" si="160"/>
        <v>11501.820000000002</v>
      </c>
      <c r="AR30" s="17">
        <f t="shared" si="160"/>
        <v>15930.720000000003</v>
      </c>
      <c r="AS30" s="17">
        <f t="shared" si="160"/>
        <v>11475.18</v>
      </c>
      <c r="AT30" s="17">
        <f t="shared" si="160"/>
        <v>11557.320000000002</v>
      </c>
      <c r="AU30" s="17">
        <f t="shared" si="160"/>
        <v>11492.940000000002</v>
      </c>
      <c r="AV30" s="17">
        <f t="shared" si="160"/>
        <v>11517.36</v>
      </c>
      <c r="AW30" s="17">
        <f t="shared" si="160"/>
        <v>12325.440000000002</v>
      </c>
      <c r="AX30" s="17">
        <f t="shared" si="160"/>
        <v>9215.2200000000012</v>
      </c>
      <c r="AY30" s="17">
        <f t="shared" si="160"/>
        <v>16077.240000000003</v>
      </c>
      <c r="AZ30" s="17">
        <f t="shared" si="160"/>
        <v>16028.400000000001</v>
      </c>
      <c r="BA30" s="17">
        <f>1.85*12*BA35</f>
        <v>15742.020000000002</v>
      </c>
      <c r="BB30" s="17">
        <f t="shared" ref="BB30:BL30" si="161">1.85*12*BB35</f>
        <v>4455.54</v>
      </c>
      <c r="BC30" s="17">
        <f t="shared" si="161"/>
        <v>4284.6000000000004</v>
      </c>
      <c r="BD30" s="17">
        <f t="shared" si="161"/>
        <v>8755.68</v>
      </c>
      <c r="BE30" s="17">
        <f t="shared" si="161"/>
        <v>9190.8000000000011</v>
      </c>
      <c r="BF30" s="17">
        <f t="shared" si="161"/>
        <v>11896.980000000001</v>
      </c>
      <c r="BG30" s="17">
        <f t="shared" si="161"/>
        <v>9923.4000000000015</v>
      </c>
      <c r="BH30" s="17">
        <f t="shared" si="161"/>
        <v>12190.020000000002</v>
      </c>
      <c r="BI30" s="17">
        <f t="shared" si="161"/>
        <v>11832.600000000002</v>
      </c>
      <c r="BJ30" s="17">
        <f t="shared" si="161"/>
        <v>5718.7200000000012</v>
      </c>
      <c r="BK30" s="17">
        <f t="shared" si="161"/>
        <v>12278.820000000002</v>
      </c>
      <c r="BL30" s="17">
        <f t="shared" si="161"/>
        <v>16374.720000000003</v>
      </c>
      <c r="BM30" s="22" t="s">
        <v>5</v>
      </c>
      <c r="BN30" s="33">
        <v>1.2</v>
      </c>
      <c r="BO30" s="33">
        <f t="shared" ref="BO30:BX30" si="162">1.2*12*BO35</f>
        <v>7620.48</v>
      </c>
      <c r="BP30" s="33">
        <f t="shared" si="162"/>
        <v>14795.999999999998</v>
      </c>
      <c r="BQ30" s="33">
        <f t="shared" si="162"/>
        <v>15229.439999999997</v>
      </c>
      <c r="BR30" s="33">
        <f t="shared" si="162"/>
        <v>7480.7999999999993</v>
      </c>
      <c r="BS30" s="33">
        <f t="shared" si="162"/>
        <v>7443.3599999999988</v>
      </c>
      <c r="BT30" s="33">
        <f t="shared" si="162"/>
        <v>7620.48</v>
      </c>
      <c r="BU30" s="33">
        <f t="shared" si="162"/>
        <v>5973.12</v>
      </c>
      <c r="BV30" s="33">
        <f t="shared" si="162"/>
        <v>9855.3599999999988</v>
      </c>
      <c r="BW30" s="33">
        <f t="shared" si="162"/>
        <v>7817.7599999999993</v>
      </c>
      <c r="BX30" s="33">
        <f t="shared" si="162"/>
        <v>7418.88</v>
      </c>
      <c r="BY30" s="22" t="s">
        <v>5</v>
      </c>
      <c r="BZ30" s="17">
        <v>1.4</v>
      </c>
      <c r="CA30" s="17">
        <f t="shared" ref="CA30" si="163">1.4*12*CA35</f>
        <v>7553.2799999999988</v>
      </c>
      <c r="CB30" s="32">
        <v>1.85</v>
      </c>
      <c r="CC30" s="33">
        <f>1.85*12*CC35</f>
        <v>4633.1400000000003</v>
      </c>
      <c r="CD30" s="33">
        <f t="shared" ref="CD30:CE30" si="164">1.85*12*CD35</f>
        <v>13280.040000000003</v>
      </c>
      <c r="CE30" s="33">
        <f t="shared" si="164"/>
        <v>12227.76</v>
      </c>
      <c r="CF30" s="33">
        <f t="shared" ref="CF30:CS30" si="165">1.85*12*CF35</f>
        <v>6775.4400000000005</v>
      </c>
      <c r="CG30" s="33">
        <f t="shared" si="165"/>
        <v>13453.200000000003</v>
      </c>
      <c r="CH30" s="33">
        <f t="shared" si="165"/>
        <v>13373.28</v>
      </c>
      <c r="CI30" s="33">
        <f t="shared" si="165"/>
        <v>13038.060000000001</v>
      </c>
      <c r="CJ30" s="33">
        <f t="shared" si="165"/>
        <v>13122.420000000002</v>
      </c>
      <c r="CK30" s="33">
        <f t="shared" si="165"/>
        <v>11888.100000000002</v>
      </c>
      <c r="CL30" s="33">
        <f t="shared" si="165"/>
        <v>12975.900000000001</v>
      </c>
      <c r="CM30" s="33">
        <f t="shared" si="165"/>
        <v>11797.080000000002</v>
      </c>
      <c r="CN30" s="33">
        <f t="shared" si="165"/>
        <v>12178.920000000002</v>
      </c>
      <c r="CO30" s="33">
        <f t="shared" si="165"/>
        <v>11992.440000000002</v>
      </c>
      <c r="CP30" s="33">
        <f t="shared" si="165"/>
        <v>7914.3000000000011</v>
      </c>
      <c r="CQ30" s="33">
        <f t="shared" si="165"/>
        <v>9290.7000000000007</v>
      </c>
      <c r="CR30" s="33">
        <f t="shared" si="165"/>
        <v>16265.940000000002</v>
      </c>
      <c r="CS30" s="33">
        <f t="shared" si="165"/>
        <v>16003.980000000001</v>
      </c>
      <c r="CT30" s="22" t="s">
        <v>5</v>
      </c>
      <c r="CU30" s="43">
        <v>1.2</v>
      </c>
      <c r="CV30" s="44">
        <f>1.2*12*CV35</f>
        <v>7799.04</v>
      </c>
      <c r="CW30" s="44">
        <f>1.2*12*CW35</f>
        <v>16691.039999999997</v>
      </c>
      <c r="CX30" s="10"/>
      <c r="CY30" s="10"/>
      <c r="CZ30" s="10"/>
    </row>
    <row r="31" spans="1:104" s="1" customFormat="1" ht="24">
      <c r="A31" s="69" t="s">
        <v>38</v>
      </c>
      <c r="B31" s="69"/>
      <c r="C31" s="69"/>
      <c r="D31" s="69"/>
      <c r="E31" s="69"/>
      <c r="F31" s="69"/>
      <c r="G31" s="12" t="s">
        <v>46</v>
      </c>
      <c r="H31" s="17">
        <f>0.51+0.3+0.22+0.12+0.17+0.22</f>
        <v>1.5399999999999998</v>
      </c>
      <c r="I31" s="17">
        <f>1.54*12*I35</f>
        <v>10178.784</v>
      </c>
      <c r="J31" s="17">
        <f t="shared" ref="J31:S31" si="166">1.54*12*J35</f>
        <v>10043.880000000001</v>
      </c>
      <c r="K31" s="17">
        <f t="shared" si="166"/>
        <v>9853.5360000000019</v>
      </c>
      <c r="L31" s="17">
        <f t="shared" si="166"/>
        <v>11420.64</v>
      </c>
      <c r="M31" s="17">
        <f t="shared" si="166"/>
        <v>11110.176000000001</v>
      </c>
      <c r="N31" s="17">
        <f t="shared" si="166"/>
        <v>14920.752</v>
      </c>
      <c r="O31" s="17">
        <f t="shared" si="166"/>
        <v>4012.0079999999998</v>
      </c>
      <c r="P31" s="17">
        <f t="shared" si="166"/>
        <v>9398.9279999999999</v>
      </c>
      <c r="Q31" s="17">
        <f t="shared" si="166"/>
        <v>9299.1360000000004</v>
      </c>
      <c r="R31" s="17">
        <f t="shared" si="166"/>
        <v>10529.903999999999</v>
      </c>
      <c r="S31" s="17">
        <f t="shared" si="166"/>
        <v>12274.416000000001</v>
      </c>
      <c r="T31" s="12" t="s">
        <v>46</v>
      </c>
      <c r="U31" s="17">
        <v>2.1199999999999997</v>
      </c>
      <c r="V31" s="17">
        <f t="shared" ref="V31:AZ31" si="167">2.12*12*V35</f>
        <v>5067.6480000000001</v>
      </c>
      <c r="W31" s="17">
        <f t="shared" si="167"/>
        <v>4368.0479999999998</v>
      </c>
      <c r="X31" s="17">
        <f t="shared" si="167"/>
        <v>13361.088000000002</v>
      </c>
      <c r="Y31" s="17">
        <f t="shared" si="167"/>
        <v>13511.184000000001</v>
      </c>
      <c r="Z31" s="17">
        <f t="shared" si="167"/>
        <v>13078.704000000002</v>
      </c>
      <c r="AA31" s="17">
        <f t="shared" si="167"/>
        <v>17937.744000000002</v>
      </c>
      <c r="AB31" s="17">
        <f t="shared" si="167"/>
        <v>11620.992</v>
      </c>
      <c r="AC31" s="17">
        <f t="shared" si="167"/>
        <v>12035.664000000001</v>
      </c>
      <c r="AD31" s="17">
        <f t="shared" si="167"/>
        <v>13567.152</v>
      </c>
      <c r="AE31" s="17">
        <f t="shared" si="167"/>
        <v>13134.671999999999</v>
      </c>
      <c r="AF31" s="17">
        <f t="shared" si="167"/>
        <v>18324.432000000001</v>
      </c>
      <c r="AG31" s="17">
        <f t="shared" si="167"/>
        <v>12892.992</v>
      </c>
      <c r="AH31" s="17">
        <f t="shared" si="167"/>
        <v>13025.28</v>
      </c>
      <c r="AI31" s="17">
        <f t="shared" si="167"/>
        <v>5049.84</v>
      </c>
      <c r="AJ31" s="17">
        <f t="shared" si="167"/>
        <v>5121.0720000000001</v>
      </c>
      <c r="AK31" s="17">
        <f t="shared" si="167"/>
        <v>18474.528000000002</v>
      </c>
      <c r="AL31" s="17">
        <f t="shared" si="167"/>
        <v>18296.448</v>
      </c>
      <c r="AM31" s="17">
        <f t="shared" si="167"/>
        <v>8743.728000000001</v>
      </c>
      <c r="AN31" s="17">
        <f t="shared" si="167"/>
        <v>13974.191999999999</v>
      </c>
      <c r="AO31" s="17">
        <f t="shared" si="167"/>
        <v>13063.44</v>
      </c>
      <c r="AP31" s="17">
        <f t="shared" si="167"/>
        <v>5052.384</v>
      </c>
      <c r="AQ31" s="17">
        <f t="shared" si="167"/>
        <v>13180.464000000002</v>
      </c>
      <c r="AR31" s="17">
        <f t="shared" si="167"/>
        <v>18255.744000000002</v>
      </c>
      <c r="AS31" s="17">
        <f t="shared" si="167"/>
        <v>13149.936</v>
      </c>
      <c r="AT31" s="17">
        <f t="shared" si="167"/>
        <v>13244.064000000002</v>
      </c>
      <c r="AU31" s="17">
        <f t="shared" si="167"/>
        <v>13170.288000000002</v>
      </c>
      <c r="AV31" s="17">
        <f t="shared" si="167"/>
        <v>13198.271999999999</v>
      </c>
      <c r="AW31" s="17">
        <f t="shared" si="167"/>
        <v>14124.288000000002</v>
      </c>
      <c r="AX31" s="17">
        <f t="shared" si="167"/>
        <v>10560.144</v>
      </c>
      <c r="AY31" s="17">
        <f t="shared" si="167"/>
        <v>18423.648000000001</v>
      </c>
      <c r="AZ31" s="17">
        <f t="shared" si="167"/>
        <v>18367.68</v>
      </c>
      <c r="BA31" s="17">
        <f>2.12*12*BA35</f>
        <v>18039.504000000001</v>
      </c>
      <c r="BB31" s="17">
        <f t="shared" ref="BB31:BL31" si="168">2.12*12*BB35</f>
        <v>5105.808</v>
      </c>
      <c r="BC31" s="17">
        <f t="shared" si="168"/>
        <v>4909.92</v>
      </c>
      <c r="BD31" s="17">
        <f t="shared" si="168"/>
        <v>10033.536</v>
      </c>
      <c r="BE31" s="17">
        <f t="shared" si="168"/>
        <v>10532.16</v>
      </c>
      <c r="BF31" s="17">
        <f t="shared" si="168"/>
        <v>13633.296</v>
      </c>
      <c r="BG31" s="17">
        <f t="shared" si="168"/>
        <v>11371.68</v>
      </c>
      <c r="BH31" s="17">
        <f t="shared" si="168"/>
        <v>13969.104000000001</v>
      </c>
      <c r="BI31" s="17">
        <f t="shared" si="168"/>
        <v>13559.52</v>
      </c>
      <c r="BJ31" s="17">
        <f t="shared" si="168"/>
        <v>6553.344000000001</v>
      </c>
      <c r="BK31" s="17">
        <f t="shared" si="168"/>
        <v>14070.864000000001</v>
      </c>
      <c r="BL31" s="17">
        <f t="shared" si="168"/>
        <v>18764.544000000002</v>
      </c>
      <c r="BM31" s="12" t="s">
        <v>46</v>
      </c>
      <c r="BN31" s="33">
        <v>1.1099999999999999</v>
      </c>
      <c r="BO31" s="33">
        <f t="shared" ref="BO31:BX31" si="169">1.11*12*BO35</f>
        <v>7048.9440000000004</v>
      </c>
      <c r="BP31" s="33">
        <f t="shared" si="169"/>
        <v>13686.300000000001</v>
      </c>
      <c r="BQ31" s="33">
        <f t="shared" si="169"/>
        <v>14087.232</v>
      </c>
      <c r="BR31" s="33">
        <f t="shared" si="169"/>
        <v>6919.74</v>
      </c>
      <c r="BS31" s="33">
        <f t="shared" si="169"/>
        <v>6885.1080000000002</v>
      </c>
      <c r="BT31" s="33">
        <f t="shared" si="169"/>
        <v>7048.9440000000004</v>
      </c>
      <c r="BU31" s="33">
        <f t="shared" si="169"/>
        <v>5525.1360000000004</v>
      </c>
      <c r="BV31" s="33">
        <f t="shared" si="169"/>
        <v>9116.2080000000005</v>
      </c>
      <c r="BW31" s="33">
        <f t="shared" si="169"/>
        <v>7231.4279999999999</v>
      </c>
      <c r="BX31" s="33">
        <f t="shared" si="169"/>
        <v>6862.4640000000009</v>
      </c>
      <c r="BY31" s="12" t="s">
        <v>46</v>
      </c>
      <c r="BZ31" s="17">
        <v>0</v>
      </c>
      <c r="CA31" s="17">
        <f>0*12*CA35</f>
        <v>0</v>
      </c>
      <c r="CB31" s="32">
        <v>0</v>
      </c>
      <c r="CC31" s="33">
        <f>0*12*CC35</f>
        <v>0</v>
      </c>
      <c r="CD31" s="33">
        <f t="shared" ref="CD31:CS31" si="170">0*12*CD35</f>
        <v>0</v>
      </c>
      <c r="CE31" s="33">
        <f t="shared" si="170"/>
        <v>0</v>
      </c>
      <c r="CF31" s="33">
        <f t="shared" si="170"/>
        <v>0</v>
      </c>
      <c r="CG31" s="33">
        <f t="shared" si="170"/>
        <v>0</v>
      </c>
      <c r="CH31" s="33">
        <f t="shared" si="170"/>
        <v>0</v>
      </c>
      <c r="CI31" s="33">
        <f t="shared" si="170"/>
        <v>0</v>
      </c>
      <c r="CJ31" s="33">
        <f t="shared" si="170"/>
        <v>0</v>
      </c>
      <c r="CK31" s="33">
        <f t="shared" si="170"/>
        <v>0</v>
      </c>
      <c r="CL31" s="33">
        <f t="shared" si="170"/>
        <v>0</v>
      </c>
      <c r="CM31" s="33">
        <f t="shared" si="170"/>
        <v>0</v>
      </c>
      <c r="CN31" s="33">
        <f t="shared" si="170"/>
        <v>0</v>
      </c>
      <c r="CO31" s="33">
        <f t="shared" si="170"/>
        <v>0</v>
      </c>
      <c r="CP31" s="33">
        <f t="shared" si="170"/>
        <v>0</v>
      </c>
      <c r="CQ31" s="33">
        <f t="shared" si="170"/>
        <v>0</v>
      </c>
      <c r="CR31" s="33">
        <f t="shared" si="170"/>
        <v>0</v>
      </c>
      <c r="CS31" s="33">
        <f t="shared" si="170"/>
        <v>0</v>
      </c>
      <c r="CT31" s="12" t="s">
        <v>46</v>
      </c>
      <c r="CU31" s="43">
        <v>0</v>
      </c>
      <c r="CV31" s="44">
        <f t="shared" ref="CV31:CW31" si="171">0*12*CV35</f>
        <v>0</v>
      </c>
      <c r="CW31" s="44">
        <f t="shared" si="171"/>
        <v>0</v>
      </c>
      <c r="CX31" s="10"/>
      <c r="CY31" s="10"/>
      <c r="CZ31" s="10"/>
    </row>
    <row r="32" spans="1:104" s="1" customFormat="1">
      <c r="A32" s="69" t="s">
        <v>53</v>
      </c>
      <c r="B32" s="69"/>
      <c r="C32" s="69"/>
      <c r="D32" s="69"/>
      <c r="E32" s="69"/>
      <c r="F32" s="69"/>
      <c r="G32" s="17" t="s">
        <v>4</v>
      </c>
      <c r="H32" s="17">
        <v>0.87</v>
      </c>
      <c r="I32" s="17">
        <f>0.87*12*I35</f>
        <v>5750.351999999999</v>
      </c>
      <c r="J32" s="17">
        <f t="shared" ref="J32:S32" si="172">0.87*12*J35</f>
        <v>5674.1399999999994</v>
      </c>
      <c r="K32" s="17">
        <f t="shared" si="172"/>
        <v>5566.6080000000002</v>
      </c>
      <c r="L32" s="17">
        <f t="shared" si="172"/>
        <v>6451.92</v>
      </c>
      <c r="M32" s="17">
        <f t="shared" si="172"/>
        <v>6276.5280000000002</v>
      </c>
      <c r="N32" s="17">
        <f t="shared" si="172"/>
        <v>8429.2559999999994</v>
      </c>
      <c r="O32" s="17">
        <f t="shared" si="172"/>
        <v>2266.5239999999999</v>
      </c>
      <c r="P32" s="17">
        <f t="shared" si="172"/>
        <v>5309.7839999999997</v>
      </c>
      <c r="Q32" s="17">
        <f t="shared" si="172"/>
        <v>5253.4079999999994</v>
      </c>
      <c r="R32" s="17">
        <f t="shared" si="172"/>
        <v>5948.7119999999995</v>
      </c>
      <c r="S32" s="17">
        <f t="shared" si="172"/>
        <v>6934.2480000000005</v>
      </c>
      <c r="T32" s="17" t="s">
        <v>4</v>
      </c>
      <c r="U32" s="17">
        <v>1.36</v>
      </c>
      <c r="V32" s="17">
        <f t="shared" ref="V32:AZ32" si="173">1.36*12*V35</f>
        <v>3250.944</v>
      </c>
      <c r="W32" s="17">
        <f t="shared" si="173"/>
        <v>2802.1439999999998</v>
      </c>
      <c r="X32" s="17">
        <f t="shared" si="173"/>
        <v>8571.264000000001</v>
      </c>
      <c r="Y32" s="17">
        <f t="shared" si="173"/>
        <v>8667.5519999999997</v>
      </c>
      <c r="Z32" s="17">
        <f t="shared" si="173"/>
        <v>8390.112000000001</v>
      </c>
      <c r="AA32" s="17">
        <f t="shared" si="173"/>
        <v>11507.232</v>
      </c>
      <c r="AB32" s="17">
        <f t="shared" si="173"/>
        <v>7454.9760000000006</v>
      </c>
      <c r="AC32" s="17">
        <f t="shared" si="173"/>
        <v>7720.9920000000002</v>
      </c>
      <c r="AD32" s="17">
        <f t="shared" si="173"/>
        <v>8703.4560000000001</v>
      </c>
      <c r="AE32" s="17">
        <f t="shared" si="173"/>
        <v>8426.0159999999996</v>
      </c>
      <c r="AF32" s="17">
        <f t="shared" si="173"/>
        <v>11755.296</v>
      </c>
      <c r="AG32" s="17">
        <f t="shared" si="173"/>
        <v>8270.9760000000006</v>
      </c>
      <c r="AH32" s="17">
        <f t="shared" si="173"/>
        <v>8355.84</v>
      </c>
      <c r="AI32" s="17">
        <f t="shared" si="173"/>
        <v>3239.52</v>
      </c>
      <c r="AJ32" s="17">
        <f t="shared" si="173"/>
        <v>3285.2160000000003</v>
      </c>
      <c r="AK32" s="17">
        <f t="shared" si="173"/>
        <v>11851.584000000001</v>
      </c>
      <c r="AL32" s="17">
        <f t="shared" si="173"/>
        <v>11737.344000000001</v>
      </c>
      <c r="AM32" s="17">
        <f t="shared" si="173"/>
        <v>5609.1840000000002</v>
      </c>
      <c r="AN32" s="17">
        <f t="shared" si="173"/>
        <v>8964.5759999999991</v>
      </c>
      <c r="AO32" s="17">
        <f t="shared" si="173"/>
        <v>8380.32</v>
      </c>
      <c r="AP32" s="17">
        <f t="shared" si="173"/>
        <v>3241.152</v>
      </c>
      <c r="AQ32" s="17">
        <f t="shared" si="173"/>
        <v>8455.3919999999998</v>
      </c>
      <c r="AR32" s="17">
        <f t="shared" si="173"/>
        <v>11711.232</v>
      </c>
      <c r="AS32" s="17">
        <f t="shared" si="173"/>
        <v>8435.8079999999991</v>
      </c>
      <c r="AT32" s="17">
        <f t="shared" si="173"/>
        <v>8496.1920000000009</v>
      </c>
      <c r="AU32" s="17">
        <f t="shared" si="173"/>
        <v>8448.8640000000014</v>
      </c>
      <c r="AV32" s="17">
        <f t="shared" si="173"/>
        <v>8466.8159999999989</v>
      </c>
      <c r="AW32" s="17">
        <f t="shared" si="173"/>
        <v>9060.8640000000014</v>
      </c>
      <c r="AX32" s="17">
        <f t="shared" si="173"/>
        <v>6774.4320000000007</v>
      </c>
      <c r="AY32" s="17">
        <f t="shared" si="173"/>
        <v>11818.944000000001</v>
      </c>
      <c r="AZ32" s="17">
        <f t="shared" si="173"/>
        <v>11783.04</v>
      </c>
      <c r="BA32" s="17">
        <f>1.36*12*BA35</f>
        <v>11572.512000000001</v>
      </c>
      <c r="BB32" s="17">
        <f t="shared" ref="BB32:BL32" si="174">1.36*12*BB35</f>
        <v>3275.424</v>
      </c>
      <c r="BC32" s="17">
        <f t="shared" si="174"/>
        <v>3149.76</v>
      </c>
      <c r="BD32" s="17">
        <f t="shared" si="174"/>
        <v>6436.6080000000002</v>
      </c>
      <c r="BE32" s="17">
        <f t="shared" si="174"/>
        <v>6756.4800000000005</v>
      </c>
      <c r="BF32" s="17">
        <f t="shared" si="174"/>
        <v>8745.887999999999</v>
      </c>
      <c r="BG32" s="17">
        <f t="shared" si="174"/>
        <v>7295.04</v>
      </c>
      <c r="BH32" s="17">
        <f t="shared" si="174"/>
        <v>8961.3119999999999</v>
      </c>
      <c r="BI32" s="17">
        <f t="shared" si="174"/>
        <v>8698.56</v>
      </c>
      <c r="BJ32" s="17">
        <f t="shared" si="174"/>
        <v>4204.0320000000002</v>
      </c>
      <c r="BK32" s="17">
        <f t="shared" si="174"/>
        <v>9026.5920000000006</v>
      </c>
      <c r="BL32" s="17">
        <f t="shared" si="174"/>
        <v>12037.632000000001</v>
      </c>
      <c r="BM32" s="44" t="s">
        <v>4</v>
      </c>
      <c r="BN32" s="33">
        <v>0.94</v>
      </c>
      <c r="BO32" s="33">
        <f t="shared" ref="BO32:BX32" si="175">0.94*12*BO35</f>
        <v>5969.3760000000002</v>
      </c>
      <c r="BP32" s="33">
        <f t="shared" si="175"/>
        <v>11590.199999999999</v>
      </c>
      <c r="BQ32" s="33">
        <f t="shared" si="175"/>
        <v>11929.727999999999</v>
      </c>
      <c r="BR32" s="33">
        <f t="shared" si="175"/>
        <v>5859.96</v>
      </c>
      <c r="BS32" s="33">
        <f t="shared" si="175"/>
        <v>5830.6319999999996</v>
      </c>
      <c r="BT32" s="33">
        <f t="shared" si="175"/>
        <v>5969.3760000000002</v>
      </c>
      <c r="BU32" s="33">
        <f t="shared" si="175"/>
        <v>4678.9439999999995</v>
      </c>
      <c r="BV32" s="33">
        <f t="shared" si="175"/>
        <v>7720.0319999999992</v>
      </c>
      <c r="BW32" s="33">
        <f t="shared" si="175"/>
        <v>6123.9119999999994</v>
      </c>
      <c r="BX32" s="33">
        <f t="shared" si="175"/>
        <v>5811.4560000000001</v>
      </c>
      <c r="BY32" s="44" t="s">
        <v>4</v>
      </c>
      <c r="BZ32" s="17">
        <v>0.87</v>
      </c>
      <c r="CA32" s="17">
        <f t="shared" ref="CA32" si="176">0.87*12*CA35</f>
        <v>4693.8239999999996</v>
      </c>
      <c r="CB32" s="32">
        <v>0.68</v>
      </c>
      <c r="CC32" s="33">
        <f>0.68*12*CC35</f>
        <v>1702.992</v>
      </c>
      <c r="CD32" s="33">
        <f t="shared" ref="CD32:CS32" si="177">0.68*12*CD35</f>
        <v>4881.3120000000008</v>
      </c>
      <c r="CE32" s="33">
        <f t="shared" si="177"/>
        <v>4494.5279999999993</v>
      </c>
      <c r="CF32" s="33">
        <f t="shared" si="177"/>
        <v>2490.4319999999998</v>
      </c>
      <c r="CG32" s="33">
        <f t="shared" si="177"/>
        <v>4944.96</v>
      </c>
      <c r="CH32" s="33">
        <f t="shared" si="177"/>
        <v>4915.5839999999998</v>
      </c>
      <c r="CI32" s="33">
        <f t="shared" si="177"/>
        <v>4792.3679999999995</v>
      </c>
      <c r="CJ32" s="33">
        <f t="shared" si="177"/>
        <v>4823.3760000000002</v>
      </c>
      <c r="CK32" s="33">
        <f t="shared" si="177"/>
        <v>4369.68</v>
      </c>
      <c r="CL32" s="33">
        <f t="shared" si="177"/>
        <v>4769.5200000000004</v>
      </c>
      <c r="CM32" s="33">
        <f t="shared" si="177"/>
        <v>4336.2240000000002</v>
      </c>
      <c r="CN32" s="33">
        <f t="shared" si="177"/>
        <v>4476.576</v>
      </c>
      <c r="CO32" s="33">
        <f t="shared" si="177"/>
        <v>4408.0320000000002</v>
      </c>
      <c r="CP32" s="33">
        <f t="shared" si="177"/>
        <v>2909.04</v>
      </c>
      <c r="CQ32" s="33">
        <f t="shared" si="177"/>
        <v>3414.96</v>
      </c>
      <c r="CR32" s="33">
        <f t="shared" si="177"/>
        <v>5978.8320000000003</v>
      </c>
      <c r="CS32" s="33">
        <f t="shared" si="177"/>
        <v>5882.5439999999999</v>
      </c>
      <c r="CT32" s="44" t="s">
        <v>4</v>
      </c>
      <c r="CU32" s="43">
        <v>0.47</v>
      </c>
      <c r="CV32" s="44">
        <f>0.47*12*CV35</f>
        <v>3054.6239999999998</v>
      </c>
      <c r="CW32" s="44">
        <f>0.47*12*CW35</f>
        <v>6537.3239999999987</v>
      </c>
      <c r="CX32" s="10"/>
      <c r="CY32" s="10"/>
      <c r="CZ32" s="10"/>
    </row>
    <row r="33" spans="1:125" s="1" customFormat="1">
      <c r="A33" s="69" t="s">
        <v>54</v>
      </c>
      <c r="B33" s="69"/>
      <c r="C33" s="69"/>
      <c r="D33" s="69"/>
      <c r="E33" s="69"/>
      <c r="F33" s="69"/>
      <c r="G33" s="17" t="s">
        <v>8</v>
      </c>
      <c r="H33" s="17">
        <v>0.71</v>
      </c>
      <c r="I33" s="17">
        <f>0.71*12*I35</f>
        <v>4692.8159999999998</v>
      </c>
      <c r="J33" s="17">
        <f t="shared" ref="J33:S33" si="178">0.71*12*J35</f>
        <v>4630.62</v>
      </c>
      <c r="K33" s="17">
        <f t="shared" si="178"/>
        <v>4542.8640000000005</v>
      </c>
      <c r="L33" s="17">
        <f t="shared" si="178"/>
        <v>5265.36</v>
      </c>
      <c r="M33" s="17">
        <f t="shared" si="178"/>
        <v>5122.2240000000002</v>
      </c>
      <c r="N33" s="17">
        <f t="shared" si="178"/>
        <v>6879.0479999999998</v>
      </c>
      <c r="O33" s="17">
        <f t="shared" si="178"/>
        <v>1849.6919999999998</v>
      </c>
      <c r="P33" s="17">
        <f t="shared" si="178"/>
        <v>4333.2719999999999</v>
      </c>
      <c r="Q33" s="17">
        <f t="shared" si="178"/>
        <v>4287.2640000000001</v>
      </c>
      <c r="R33" s="17">
        <f t="shared" si="178"/>
        <v>4854.695999999999</v>
      </c>
      <c r="S33" s="17">
        <f t="shared" si="178"/>
        <v>5658.9840000000004</v>
      </c>
      <c r="T33" s="17" t="s">
        <v>8</v>
      </c>
      <c r="U33" s="17">
        <v>0.43</v>
      </c>
      <c r="V33" s="17">
        <f t="shared" ref="V33:AZ33" si="179">0.43*12*V35</f>
        <v>1027.8720000000001</v>
      </c>
      <c r="W33" s="17">
        <f t="shared" si="179"/>
        <v>885.97199999999998</v>
      </c>
      <c r="X33" s="17">
        <f t="shared" si="179"/>
        <v>2710.0320000000002</v>
      </c>
      <c r="Y33" s="17">
        <f t="shared" si="179"/>
        <v>2740.4760000000001</v>
      </c>
      <c r="Z33" s="17">
        <f t="shared" si="179"/>
        <v>2652.7560000000003</v>
      </c>
      <c r="AA33" s="17">
        <f t="shared" si="179"/>
        <v>3638.3160000000003</v>
      </c>
      <c r="AB33" s="17">
        <f t="shared" si="179"/>
        <v>2357.0880000000002</v>
      </c>
      <c r="AC33" s="17">
        <f t="shared" si="179"/>
        <v>2441.1960000000004</v>
      </c>
      <c r="AD33" s="17">
        <f t="shared" si="179"/>
        <v>2751.828</v>
      </c>
      <c r="AE33" s="17">
        <f t="shared" si="179"/>
        <v>2664.1079999999997</v>
      </c>
      <c r="AF33" s="17">
        <f t="shared" si="179"/>
        <v>3716.748</v>
      </c>
      <c r="AG33" s="17">
        <f t="shared" si="179"/>
        <v>2615.0880000000002</v>
      </c>
      <c r="AH33" s="17">
        <f t="shared" si="179"/>
        <v>2641.92</v>
      </c>
      <c r="AI33" s="17">
        <f t="shared" si="179"/>
        <v>1024.26</v>
      </c>
      <c r="AJ33" s="17">
        <f t="shared" si="179"/>
        <v>1038.7080000000001</v>
      </c>
      <c r="AK33" s="17">
        <f t="shared" si="179"/>
        <v>3747.1920000000005</v>
      </c>
      <c r="AL33" s="17">
        <f t="shared" si="179"/>
        <v>3711.0720000000001</v>
      </c>
      <c r="AM33" s="17">
        <f t="shared" si="179"/>
        <v>1773.492</v>
      </c>
      <c r="AN33" s="17">
        <f t="shared" si="179"/>
        <v>2834.3879999999999</v>
      </c>
      <c r="AO33" s="17">
        <f t="shared" si="179"/>
        <v>2649.66</v>
      </c>
      <c r="AP33" s="17">
        <f t="shared" si="179"/>
        <v>1024.7760000000001</v>
      </c>
      <c r="AQ33" s="17">
        <f t="shared" si="179"/>
        <v>2673.3960000000002</v>
      </c>
      <c r="AR33" s="17">
        <f t="shared" si="179"/>
        <v>3702.8160000000003</v>
      </c>
      <c r="AS33" s="17">
        <f t="shared" si="179"/>
        <v>2667.2040000000002</v>
      </c>
      <c r="AT33" s="17">
        <f t="shared" si="179"/>
        <v>2686.2960000000003</v>
      </c>
      <c r="AU33" s="17">
        <f t="shared" si="179"/>
        <v>2671.3320000000003</v>
      </c>
      <c r="AV33" s="17">
        <f t="shared" si="179"/>
        <v>2677.0079999999998</v>
      </c>
      <c r="AW33" s="17">
        <f t="shared" si="179"/>
        <v>2864.8320000000003</v>
      </c>
      <c r="AX33" s="17">
        <f t="shared" si="179"/>
        <v>2141.9160000000002</v>
      </c>
      <c r="AY33" s="17">
        <f t="shared" si="179"/>
        <v>3736.8720000000003</v>
      </c>
      <c r="AZ33" s="17">
        <f t="shared" si="179"/>
        <v>3725.52</v>
      </c>
      <c r="BA33" s="17">
        <f>0.43*12*BA35</f>
        <v>3658.9560000000001</v>
      </c>
      <c r="BB33" s="17">
        <f t="shared" ref="BB33:BL33" si="180">0.43*12*BB35</f>
        <v>1035.6120000000001</v>
      </c>
      <c r="BC33" s="17">
        <f t="shared" si="180"/>
        <v>995.88</v>
      </c>
      <c r="BD33" s="17">
        <f t="shared" si="180"/>
        <v>2035.104</v>
      </c>
      <c r="BE33" s="17">
        <f t="shared" si="180"/>
        <v>2136.2400000000002</v>
      </c>
      <c r="BF33" s="17">
        <f t="shared" si="180"/>
        <v>2765.2440000000001</v>
      </c>
      <c r="BG33" s="17">
        <f t="shared" si="180"/>
        <v>2306.52</v>
      </c>
      <c r="BH33" s="17">
        <f t="shared" si="180"/>
        <v>2833.3560000000002</v>
      </c>
      <c r="BI33" s="17">
        <f t="shared" si="180"/>
        <v>2750.28</v>
      </c>
      <c r="BJ33" s="17">
        <f t="shared" si="180"/>
        <v>1329.2160000000001</v>
      </c>
      <c r="BK33" s="17">
        <f t="shared" si="180"/>
        <v>2853.9960000000001</v>
      </c>
      <c r="BL33" s="17">
        <f t="shared" si="180"/>
        <v>3806.0160000000001</v>
      </c>
      <c r="BM33" s="44" t="s">
        <v>8</v>
      </c>
      <c r="BN33" s="33">
        <v>0.21</v>
      </c>
      <c r="BO33" s="33">
        <f t="shared" ref="BO33:BX33" si="181">0.21*12*BO35</f>
        <v>1333.5840000000001</v>
      </c>
      <c r="BP33" s="33">
        <f t="shared" si="181"/>
        <v>2589.3000000000002</v>
      </c>
      <c r="BQ33" s="33">
        <f t="shared" si="181"/>
        <v>2665.1519999999996</v>
      </c>
      <c r="BR33" s="33">
        <f t="shared" si="181"/>
        <v>1309.1400000000001</v>
      </c>
      <c r="BS33" s="33">
        <f t="shared" si="181"/>
        <v>1302.588</v>
      </c>
      <c r="BT33" s="33">
        <f t="shared" si="181"/>
        <v>1333.5840000000001</v>
      </c>
      <c r="BU33" s="33">
        <f t="shared" si="181"/>
        <v>1045.296</v>
      </c>
      <c r="BV33" s="33">
        <f t="shared" si="181"/>
        <v>1724.6879999999999</v>
      </c>
      <c r="BW33" s="33">
        <f t="shared" si="181"/>
        <v>1368.1079999999999</v>
      </c>
      <c r="BX33" s="33">
        <f t="shared" si="181"/>
        <v>1298.3040000000001</v>
      </c>
      <c r="BY33" s="44" t="s">
        <v>8</v>
      </c>
      <c r="BZ33" s="17">
        <v>0.71</v>
      </c>
      <c r="CA33" s="17">
        <f t="shared" ref="CA33" si="182">0.71*12*CA35</f>
        <v>3830.5920000000001</v>
      </c>
      <c r="CB33" s="32">
        <v>0.25</v>
      </c>
      <c r="CC33" s="33">
        <f>0.25*12*CC35</f>
        <v>626.09999999999991</v>
      </c>
      <c r="CD33" s="33">
        <f t="shared" ref="CD33:CS33" si="183">0.25*12*CD35</f>
        <v>1794.6000000000001</v>
      </c>
      <c r="CE33" s="33">
        <f t="shared" si="183"/>
        <v>1652.3999999999999</v>
      </c>
      <c r="CF33" s="33">
        <f t="shared" si="183"/>
        <v>915.59999999999991</v>
      </c>
      <c r="CG33" s="33">
        <f t="shared" si="183"/>
        <v>1818</v>
      </c>
      <c r="CH33" s="33">
        <f t="shared" si="183"/>
        <v>1807.1999999999998</v>
      </c>
      <c r="CI33" s="33">
        <f t="shared" si="183"/>
        <v>1761.8999999999999</v>
      </c>
      <c r="CJ33" s="33">
        <f t="shared" si="183"/>
        <v>1773.3000000000002</v>
      </c>
      <c r="CK33" s="33">
        <f t="shared" si="183"/>
        <v>1606.5</v>
      </c>
      <c r="CL33" s="33">
        <f t="shared" si="183"/>
        <v>1753.5</v>
      </c>
      <c r="CM33" s="33">
        <f t="shared" si="183"/>
        <v>1594.1999999999998</v>
      </c>
      <c r="CN33" s="33">
        <f t="shared" si="183"/>
        <v>1645.8000000000002</v>
      </c>
      <c r="CO33" s="33">
        <f t="shared" si="183"/>
        <v>1620.6000000000001</v>
      </c>
      <c r="CP33" s="33">
        <f t="shared" si="183"/>
        <v>1069.5</v>
      </c>
      <c r="CQ33" s="33">
        <f t="shared" si="183"/>
        <v>1255.5</v>
      </c>
      <c r="CR33" s="33">
        <f t="shared" si="183"/>
        <v>2198.1000000000004</v>
      </c>
      <c r="CS33" s="33">
        <f t="shared" si="183"/>
        <v>2162.6999999999998</v>
      </c>
      <c r="CT33" s="44" t="s">
        <v>8</v>
      </c>
      <c r="CU33" s="43">
        <v>0.21</v>
      </c>
      <c r="CV33" s="44">
        <f>0.21*12*CV35</f>
        <v>1364.8320000000001</v>
      </c>
      <c r="CW33" s="44">
        <f>0.21*12*CW35</f>
        <v>2920.9319999999998</v>
      </c>
      <c r="CX33" s="10"/>
      <c r="CY33" s="10"/>
      <c r="CZ33" s="10"/>
    </row>
    <row r="34" spans="1:125" s="1" customFormat="1">
      <c r="A34" s="81" t="s">
        <v>2</v>
      </c>
      <c r="B34" s="82"/>
      <c r="C34" s="82"/>
      <c r="D34" s="82"/>
      <c r="E34" s="82"/>
      <c r="F34" s="83"/>
      <c r="G34" s="8"/>
      <c r="H34" s="8"/>
      <c r="I34" s="51">
        <f>I14+I22+I28</f>
        <v>120625.19999999998</v>
      </c>
      <c r="J34" s="51">
        <f t="shared" ref="J34:S34" si="184">J14+J22+J28</f>
        <v>119026.49999999999</v>
      </c>
      <c r="K34" s="51">
        <f t="shared" si="184"/>
        <v>116770.8</v>
      </c>
      <c r="L34" s="51">
        <f t="shared" si="184"/>
        <v>135342</v>
      </c>
      <c r="M34" s="51">
        <f t="shared" si="184"/>
        <v>131662.80000000002</v>
      </c>
      <c r="N34" s="51">
        <f t="shared" si="184"/>
        <v>176820.59999999998</v>
      </c>
      <c r="O34" s="51">
        <f t="shared" si="184"/>
        <v>47544.899999999994</v>
      </c>
      <c r="P34" s="51">
        <f t="shared" si="184"/>
        <v>111383.4</v>
      </c>
      <c r="Q34" s="51">
        <f t="shared" si="184"/>
        <v>110200.79999999997</v>
      </c>
      <c r="R34" s="51">
        <f t="shared" si="184"/>
        <v>124786.19999999998</v>
      </c>
      <c r="S34" s="51">
        <f t="shared" si="184"/>
        <v>145459.80000000002</v>
      </c>
      <c r="T34" s="8"/>
      <c r="U34" s="17"/>
      <c r="V34" s="51">
        <f t="shared" ref="V34:BL34" si="185">V14+V22+V28</f>
        <v>51847.775999999998</v>
      </c>
      <c r="W34" s="51">
        <f t="shared" si="185"/>
        <v>44690.076000000001</v>
      </c>
      <c r="X34" s="51">
        <f t="shared" si="185"/>
        <v>136699.05600000001</v>
      </c>
      <c r="Y34" s="51">
        <f t="shared" si="185"/>
        <v>138234.70800000001</v>
      </c>
      <c r="Z34" s="51">
        <f t="shared" si="185"/>
        <v>133809.94800000003</v>
      </c>
      <c r="AA34" s="51">
        <f t="shared" si="185"/>
        <v>183523.42800000004</v>
      </c>
      <c r="AB34" s="51">
        <f t="shared" si="185"/>
        <v>118895.90400000001</v>
      </c>
      <c r="AC34" s="51">
        <f t="shared" si="185"/>
        <v>123138.46800000001</v>
      </c>
      <c r="AD34" s="51">
        <f t="shared" si="185"/>
        <v>138807.32399999999</v>
      </c>
      <c r="AE34" s="51">
        <f t="shared" si="185"/>
        <v>134382.56399999998</v>
      </c>
      <c r="AF34" s="51">
        <f t="shared" si="185"/>
        <v>187479.68400000001</v>
      </c>
      <c r="AG34" s="51">
        <f t="shared" si="185"/>
        <v>131909.90400000001</v>
      </c>
      <c r="AH34" s="51">
        <f t="shared" si="185"/>
        <v>133263.35999999999</v>
      </c>
      <c r="AI34" s="51">
        <f t="shared" si="185"/>
        <v>51665.579999999994</v>
      </c>
      <c r="AJ34" s="51">
        <f t="shared" si="185"/>
        <v>52394.364000000001</v>
      </c>
      <c r="AK34" s="51">
        <f t="shared" si="185"/>
        <v>189015.33600000001</v>
      </c>
      <c r="AL34" s="51">
        <f t="shared" si="185"/>
        <v>187193.37600000005</v>
      </c>
      <c r="AM34" s="51">
        <f t="shared" si="185"/>
        <v>89458.236000000004</v>
      </c>
      <c r="AN34" s="51">
        <f t="shared" si="185"/>
        <v>142971.804</v>
      </c>
      <c r="AO34" s="51">
        <f t="shared" si="185"/>
        <v>133653.78</v>
      </c>
      <c r="AP34" s="51">
        <f t="shared" si="185"/>
        <v>51691.608000000007</v>
      </c>
      <c r="AQ34" s="51">
        <f t="shared" si="185"/>
        <v>134851.068</v>
      </c>
      <c r="AR34" s="51">
        <f t="shared" si="185"/>
        <v>186776.92800000004</v>
      </c>
      <c r="AS34" s="51">
        <f t="shared" si="185"/>
        <v>134538.73199999999</v>
      </c>
      <c r="AT34" s="51">
        <f t="shared" si="185"/>
        <v>135501.76800000004</v>
      </c>
      <c r="AU34" s="51">
        <f t="shared" si="185"/>
        <v>134746.95600000001</v>
      </c>
      <c r="AV34" s="51">
        <f t="shared" si="185"/>
        <v>135033.264</v>
      </c>
      <c r="AW34" s="51">
        <f t="shared" si="185"/>
        <v>144507.45600000001</v>
      </c>
      <c r="AX34" s="51">
        <f t="shared" si="185"/>
        <v>108042.228</v>
      </c>
      <c r="AY34" s="51">
        <f t="shared" si="185"/>
        <v>188494.77600000001</v>
      </c>
      <c r="AZ34" s="51">
        <f t="shared" si="185"/>
        <v>187922.16</v>
      </c>
      <c r="BA34" s="51">
        <f t="shared" si="185"/>
        <v>184564.54800000001</v>
      </c>
      <c r="BB34" s="51">
        <f t="shared" si="185"/>
        <v>52238.195999999996</v>
      </c>
      <c r="BC34" s="51">
        <f t="shared" si="185"/>
        <v>50234.04</v>
      </c>
      <c r="BD34" s="51">
        <f t="shared" si="185"/>
        <v>102654.432</v>
      </c>
      <c r="BE34" s="51">
        <f t="shared" si="185"/>
        <v>107755.92</v>
      </c>
      <c r="BF34" s="51">
        <f t="shared" si="185"/>
        <v>139484.052</v>
      </c>
      <c r="BG34" s="51">
        <f t="shared" si="185"/>
        <v>116345.16</v>
      </c>
      <c r="BH34" s="51">
        <f t="shared" si="185"/>
        <v>142919.74800000002</v>
      </c>
      <c r="BI34" s="51">
        <f t="shared" si="185"/>
        <v>138729.24</v>
      </c>
      <c r="BJ34" s="51">
        <f t="shared" si="185"/>
        <v>67048.128000000012</v>
      </c>
      <c r="BK34" s="51">
        <f t="shared" si="185"/>
        <v>143960.86800000002</v>
      </c>
      <c r="BL34" s="51">
        <f t="shared" si="185"/>
        <v>191982.52799999999</v>
      </c>
      <c r="BM34" s="8"/>
      <c r="BN34" s="35"/>
      <c r="BO34" s="51">
        <f t="shared" ref="BO34:BX34" si="186">BO14+BO22+BO28</f>
        <v>137930.68800000002</v>
      </c>
      <c r="BP34" s="51">
        <f t="shared" si="186"/>
        <v>267807.59999999998</v>
      </c>
      <c r="BQ34" s="51">
        <f t="shared" si="186"/>
        <v>275652.864</v>
      </c>
      <c r="BR34" s="51">
        <f t="shared" si="186"/>
        <v>135402.48000000001</v>
      </c>
      <c r="BS34" s="51">
        <f t="shared" si="186"/>
        <v>134724.81599999999</v>
      </c>
      <c r="BT34" s="51">
        <f t="shared" si="186"/>
        <v>137930.68800000002</v>
      </c>
      <c r="BU34" s="51">
        <f t="shared" si="186"/>
        <v>108113.47200000001</v>
      </c>
      <c r="BV34" s="51">
        <f t="shared" si="186"/>
        <v>178382.016</v>
      </c>
      <c r="BW34" s="51">
        <f t="shared" si="186"/>
        <v>141501.45600000001</v>
      </c>
      <c r="BX34" s="51">
        <f t="shared" si="186"/>
        <v>134281.728</v>
      </c>
      <c r="BY34" s="8"/>
      <c r="BZ34" s="16"/>
      <c r="CA34" s="51">
        <f t="shared" ref="CA34:CS34" si="187">CA14+CA22+CA28</f>
        <v>69436.224000000002</v>
      </c>
      <c r="CB34" s="51">
        <f t="shared" si="187"/>
        <v>17.089999999999996</v>
      </c>
      <c r="CC34" s="51">
        <f t="shared" si="187"/>
        <v>42800.196000000004</v>
      </c>
      <c r="CD34" s="51">
        <f t="shared" si="187"/>
        <v>122678.85600000001</v>
      </c>
      <c r="CE34" s="51">
        <f t="shared" si="187"/>
        <v>112958.064</v>
      </c>
      <c r="CF34" s="51">
        <f t="shared" si="187"/>
        <v>62590.416000000005</v>
      </c>
      <c r="CG34" s="51">
        <f t="shared" si="187"/>
        <v>124278.47999999998</v>
      </c>
      <c r="CH34" s="51">
        <f t="shared" si="187"/>
        <v>123540.192</v>
      </c>
      <c r="CI34" s="51">
        <f t="shared" si="187"/>
        <v>120443.484</v>
      </c>
      <c r="CJ34" s="51">
        <f t="shared" si="187"/>
        <v>121222.788</v>
      </c>
      <c r="CK34" s="51">
        <f t="shared" si="187"/>
        <v>109820.34000000001</v>
      </c>
      <c r="CL34" s="51">
        <f t="shared" si="187"/>
        <v>119869.26000000001</v>
      </c>
      <c r="CM34" s="51">
        <f t="shared" si="187"/>
        <v>108979.512</v>
      </c>
      <c r="CN34" s="51">
        <f t="shared" si="187"/>
        <v>112506.88800000001</v>
      </c>
      <c r="CO34" s="51">
        <f t="shared" si="187"/>
        <v>110784.21600000001</v>
      </c>
      <c r="CP34" s="51">
        <f t="shared" si="187"/>
        <v>73111.02</v>
      </c>
      <c r="CQ34" s="51">
        <f t="shared" si="187"/>
        <v>85825.98</v>
      </c>
      <c r="CR34" s="51">
        <f t="shared" si="187"/>
        <v>150262.11600000001</v>
      </c>
      <c r="CS34" s="51">
        <f t="shared" si="187"/>
        <v>147842.17200000002</v>
      </c>
      <c r="CT34" s="8"/>
      <c r="CU34" s="45"/>
      <c r="CV34" s="51">
        <f t="shared" ref="CV34:CW34" si="188">CV14+CV22+CV28</f>
        <v>109836.48000000001</v>
      </c>
      <c r="CW34" s="51">
        <f t="shared" si="188"/>
        <v>235065.47999999998</v>
      </c>
      <c r="CX34" s="50">
        <f>SUM(I34:CW34)</f>
        <v>10738278.542000001</v>
      </c>
      <c r="CY34" s="23">
        <f>CX34/12*0.05</f>
        <v>44742.827258333338</v>
      </c>
      <c r="CZ34" s="10"/>
    </row>
    <row r="35" spans="1:125" s="1" customFormat="1">
      <c r="A35" s="81" t="s">
        <v>1</v>
      </c>
      <c r="B35" s="82"/>
      <c r="C35" s="82"/>
      <c r="D35" s="82"/>
      <c r="E35" s="82"/>
      <c r="F35" s="83"/>
      <c r="G35" s="8"/>
      <c r="H35" s="19"/>
      <c r="I35" s="11">
        <v>550.79999999999995</v>
      </c>
      <c r="J35" s="11">
        <v>543.5</v>
      </c>
      <c r="K35" s="11">
        <v>533.20000000000005</v>
      </c>
      <c r="L35" s="11">
        <v>618</v>
      </c>
      <c r="M35" s="11">
        <v>601.20000000000005</v>
      </c>
      <c r="N35" s="11">
        <v>807.4</v>
      </c>
      <c r="O35" s="11">
        <v>217.1</v>
      </c>
      <c r="P35" s="11">
        <v>508.6</v>
      </c>
      <c r="Q35" s="11">
        <v>503.2</v>
      </c>
      <c r="R35" s="11">
        <v>569.79999999999995</v>
      </c>
      <c r="S35" s="11">
        <v>664.2</v>
      </c>
      <c r="T35" s="8"/>
      <c r="U35" s="19"/>
      <c r="V35" s="11">
        <v>199.2</v>
      </c>
      <c r="W35" s="11">
        <v>171.7</v>
      </c>
      <c r="X35" s="11">
        <v>525.20000000000005</v>
      </c>
      <c r="Y35" s="11">
        <v>531.1</v>
      </c>
      <c r="Z35" s="11">
        <v>514.1</v>
      </c>
      <c r="AA35" s="11">
        <v>705.1</v>
      </c>
      <c r="AB35" s="11">
        <v>456.8</v>
      </c>
      <c r="AC35" s="11">
        <v>473.1</v>
      </c>
      <c r="AD35" s="11">
        <v>533.29999999999995</v>
      </c>
      <c r="AE35" s="11">
        <v>516.29999999999995</v>
      </c>
      <c r="AF35" s="11">
        <v>720.3</v>
      </c>
      <c r="AG35" s="11">
        <v>506.8</v>
      </c>
      <c r="AH35" s="11">
        <v>512</v>
      </c>
      <c r="AI35" s="11">
        <v>198.5</v>
      </c>
      <c r="AJ35" s="11">
        <v>201.3</v>
      </c>
      <c r="AK35" s="11">
        <v>726.2</v>
      </c>
      <c r="AL35" s="11">
        <v>719.2</v>
      </c>
      <c r="AM35" s="11">
        <v>343.7</v>
      </c>
      <c r="AN35" s="11">
        <v>549.29999999999995</v>
      </c>
      <c r="AO35" s="11">
        <v>513.5</v>
      </c>
      <c r="AP35" s="11">
        <v>198.6</v>
      </c>
      <c r="AQ35" s="11">
        <v>518.1</v>
      </c>
      <c r="AR35" s="11">
        <v>717.6</v>
      </c>
      <c r="AS35" s="11">
        <v>516.9</v>
      </c>
      <c r="AT35" s="11">
        <v>520.6</v>
      </c>
      <c r="AU35" s="11">
        <v>517.70000000000005</v>
      </c>
      <c r="AV35" s="11">
        <v>518.79999999999995</v>
      </c>
      <c r="AW35" s="11">
        <v>555.20000000000005</v>
      </c>
      <c r="AX35" s="11">
        <v>415.1</v>
      </c>
      <c r="AY35" s="11">
        <v>724.2</v>
      </c>
      <c r="AZ35" s="11">
        <v>722</v>
      </c>
      <c r="BA35" s="11">
        <v>709.1</v>
      </c>
      <c r="BB35" s="11">
        <v>200.7</v>
      </c>
      <c r="BC35" s="11">
        <v>193</v>
      </c>
      <c r="BD35" s="11">
        <v>394.4</v>
      </c>
      <c r="BE35" s="11">
        <v>414</v>
      </c>
      <c r="BF35" s="11">
        <v>535.9</v>
      </c>
      <c r="BG35" s="11">
        <v>447</v>
      </c>
      <c r="BH35" s="11">
        <v>549.1</v>
      </c>
      <c r="BI35" s="11">
        <v>533</v>
      </c>
      <c r="BJ35" s="11">
        <v>257.60000000000002</v>
      </c>
      <c r="BK35" s="11">
        <v>553.1</v>
      </c>
      <c r="BL35" s="11">
        <v>737.6</v>
      </c>
      <c r="BM35" s="8"/>
      <c r="BN35" s="8"/>
      <c r="BO35" s="11">
        <v>529.20000000000005</v>
      </c>
      <c r="BP35" s="11">
        <v>1027.5</v>
      </c>
      <c r="BQ35" s="11">
        <v>1057.5999999999999</v>
      </c>
      <c r="BR35" s="11">
        <v>519.5</v>
      </c>
      <c r="BS35" s="11">
        <v>516.9</v>
      </c>
      <c r="BT35" s="11">
        <v>529.20000000000005</v>
      </c>
      <c r="BU35" s="11">
        <v>414.8</v>
      </c>
      <c r="BV35" s="11">
        <v>684.4</v>
      </c>
      <c r="BW35" s="11">
        <v>542.9</v>
      </c>
      <c r="BX35" s="11">
        <v>515.20000000000005</v>
      </c>
      <c r="BY35" s="8"/>
      <c r="BZ35" s="19"/>
      <c r="CA35" s="26">
        <v>449.6</v>
      </c>
      <c r="CB35" s="36"/>
      <c r="CC35" s="11">
        <v>208.7</v>
      </c>
      <c r="CD35" s="11">
        <v>598.20000000000005</v>
      </c>
      <c r="CE35" s="11">
        <v>550.79999999999995</v>
      </c>
      <c r="CF35" s="11">
        <v>305.2</v>
      </c>
      <c r="CG35" s="11">
        <v>606</v>
      </c>
      <c r="CH35" s="11">
        <v>602.4</v>
      </c>
      <c r="CI35" s="11">
        <v>587.29999999999995</v>
      </c>
      <c r="CJ35" s="11">
        <v>591.1</v>
      </c>
      <c r="CK35" s="11">
        <v>535.5</v>
      </c>
      <c r="CL35" s="11">
        <v>584.5</v>
      </c>
      <c r="CM35" s="11">
        <v>531.4</v>
      </c>
      <c r="CN35" s="11">
        <v>548.6</v>
      </c>
      <c r="CO35" s="11">
        <v>540.20000000000005</v>
      </c>
      <c r="CP35" s="11">
        <v>356.5</v>
      </c>
      <c r="CQ35" s="11">
        <v>418.5</v>
      </c>
      <c r="CR35" s="11">
        <v>732.7</v>
      </c>
      <c r="CS35" s="11">
        <v>720.9</v>
      </c>
      <c r="CT35" s="8"/>
      <c r="CU35" s="47"/>
      <c r="CV35" s="11">
        <v>541.6</v>
      </c>
      <c r="CW35" s="11">
        <v>1159.0999999999999</v>
      </c>
      <c r="CX35" s="50"/>
      <c r="CY35" s="10"/>
      <c r="CZ35" s="10"/>
    </row>
    <row r="36" spans="1:125" s="2" customFormat="1" ht="25.5" customHeight="1">
      <c r="A36" s="84" t="s">
        <v>52</v>
      </c>
      <c r="B36" s="85"/>
      <c r="C36" s="85"/>
      <c r="D36" s="85"/>
      <c r="E36" s="85"/>
      <c r="F36" s="86"/>
      <c r="G36" s="19"/>
      <c r="H36" s="19">
        <f>H14+H22+H28</f>
        <v>18.249999999999996</v>
      </c>
      <c r="I36" s="19">
        <f>I34/I35/12</f>
        <v>18.25</v>
      </c>
      <c r="J36" s="51">
        <f t="shared" ref="J36:S36" si="189">J34/J35/12</f>
        <v>18.249999999999996</v>
      </c>
      <c r="K36" s="51">
        <f t="shared" si="189"/>
        <v>18.25</v>
      </c>
      <c r="L36" s="51">
        <f t="shared" si="189"/>
        <v>18.25</v>
      </c>
      <c r="M36" s="51">
        <f t="shared" si="189"/>
        <v>18.25</v>
      </c>
      <c r="N36" s="51">
        <f t="shared" si="189"/>
        <v>18.249999999999996</v>
      </c>
      <c r="O36" s="51">
        <f t="shared" si="189"/>
        <v>18.249999999999996</v>
      </c>
      <c r="P36" s="51">
        <f t="shared" si="189"/>
        <v>18.249999999999996</v>
      </c>
      <c r="Q36" s="51">
        <f t="shared" si="189"/>
        <v>18.249999999999996</v>
      </c>
      <c r="R36" s="51">
        <f t="shared" si="189"/>
        <v>18.25</v>
      </c>
      <c r="S36" s="51">
        <f t="shared" si="189"/>
        <v>18.25</v>
      </c>
      <c r="T36" s="19"/>
      <c r="U36" s="19">
        <v>21.689999999999998</v>
      </c>
      <c r="V36" s="19">
        <f>V34/V35/12</f>
        <v>21.69</v>
      </c>
      <c r="W36" s="51">
        <f t="shared" ref="W36:BL36" si="190">W34/W35/12</f>
        <v>21.69</v>
      </c>
      <c r="X36" s="51">
        <f t="shared" si="190"/>
        <v>21.689999999999998</v>
      </c>
      <c r="Y36" s="51">
        <f t="shared" si="190"/>
        <v>21.69</v>
      </c>
      <c r="Z36" s="51">
        <f t="shared" si="190"/>
        <v>21.69</v>
      </c>
      <c r="AA36" s="51">
        <f t="shared" si="190"/>
        <v>21.69</v>
      </c>
      <c r="AB36" s="51">
        <f t="shared" si="190"/>
        <v>21.69</v>
      </c>
      <c r="AC36" s="51">
        <f t="shared" si="190"/>
        <v>21.69</v>
      </c>
      <c r="AD36" s="51">
        <f t="shared" si="190"/>
        <v>21.69</v>
      </c>
      <c r="AE36" s="51">
        <f t="shared" si="190"/>
        <v>21.689999999999998</v>
      </c>
      <c r="AF36" s="51">
        <f t="shared" si="190"/>
        <v>21.69</v>
      </c>
      <c r="AG36" s="51">
        <f t="shared" si="190"/>
        <v>21.69</v>
      </c>
      <c r="AH36" s="51">
        <f t="shared" si="190"/>
        <v>21.689999999999998</v>
      </c>
      <c r="AI36" s="51">
        <f t="shared" si="190"/>
        <v>21.689999999999998</v>
      </c>
      <c r="AJ36" s="51">
        <f t="shared" si="190"/>
        <v>21.689999999999998</v>
      </c>
      <c r="AK36" s="51">
        <f t="shared" si="190"/>
        <v>21.689999999999998</v>
      </c>
      <c r="AL36" s="51">
        <f t="shared" si="190"/>
        <v>21.69</v>
      </c>
      <c r="AM36" s="51">
        <f t="shared" si="190"/>
        <v>21.69</v>
      </c>
      <c r="AN36" s="51">
        <f t="shared" si="190"/>
        <v>21.69</v>
      </c>
      <c r="AO36" s="51">
        <f t="shared" si="190"/>
        <v>21.689999999999998</v>
      </c>
      <c r="AP36" s="51">
        <f t="shared" si="190"/>
        <v>21.69</v>
      </c>
      <c r="AQ36" s="51">
        <f t="shared" si="190"/>
        <v>21.689999999999998</v>
      </c>
      <c r="AR36" s="51">
        <f t="shared" si="190"/>
        <v>21.69</v>
      </c>
      <c r="AS36" s="51">
        <f t="shared" si="190"/>
        <v>21.689999999999998</v>
      </c>
      <c r="AT36" s="51">
        <f t="shared" si="190"/>
        <v>21.690000000000008</v>
      </c>
      <c r="AU36" s="51">
        <f t="shared" si="190"/>
        <v>21.689999999999998</v>
      </c>
      <c r="AV36" s="51">
        <f t="shared" si="190"/>
        <v>21.69</v>
      </c>
      <c r="AW36" s="51">
        <f t="shared" si="190"/>
        <v>21.689999999999998</v>
      </c>
      <c r="AX36" s="51">
        <f t="shared" si="190"/>
        <v>21.689999999999998</v>
      </c>
      <c r="AY36" s="51">
        <f t="shared" si="190"/>
        <v>21.689999999999998</v>
      </c>
      <c r="AZ36" s="51">
        <f t="shared" si="190"/>
        <v>21.69</v>
      </c>
      <c r="BA36" s="51">
        <f t="shared" si="190"/>
        <v>21.69</v>
      </c>
      <c r="BB36" s="51">
        <f t="shared" si="190"/>
        <v>21.689999999999998</v>
      </c>
      <c r="BC36" s="51">
        <f t="shared" si="190"/>
        <v>21.69</v>
      </c>
      <c r="BD36" s="51">
        <f t="shared" si="190"/>
        <v>21.69</v>
      </c>
      <c r="BE36" s="51">
        <f t="shared" si="190"/>
        <v>21.689999999999998</v>
      </c>
      <c r="BF36" s="51">
        <f t="shared" si="190"/>
        <v>21.69</v>
      </c>
      <c r="BG36" s="51">
        <f t="shared" si="190"/>
        <v>21.69</v>
      </c>
      <c r="BH36" s="51">
        <f t="shared" si="190"/>
        <v>21.69</v>
      </c>
      <c r="BI36" s="51">
        <f t="shared" si="190"/>
        <v>21.689999999999998</v>
      </c>
      <c r="BJ36" s="51">
        <f t="shared" si="190"/>
        <v>21.69</v>
      </c>
      <c r="BK36" s="51">
        <f t="shared" si="190"/>
        <v>21.69</v>
      </c>
      <c r="BL36" s="51">
        <f t="shared" si="190"/>
        <v>21.689999999999998</v>
      </c>
      <c r="BM36" s="51"/>
      <c r="BN36" s="37">
        <v>21.72</v>
      </c>
      <c r="BO36" s="37">
        <f>BO34/BO35/12</f>
        <v>21.720000000000002</v>
      </c>
      <c r="BP36" s="51">
        <f t="shared" ref="BP36:BX36" si="191">BP34/BP35/12</f>
        <v>21.72</v>
      </c>
      <c r="BQ36" s="51">
        <f t="shared" si="191"/>
        <v>21.720000000000002</v>
      </c>
      <c r="BR36" s="51">
        <f t="shared" si="191"/>
        <v>21.720000000000002</v>
      </c>
      <c r="BS36" s="51">
        <f t="shared" si="191"/>
        <v>21.72</v>
      </c>
      <c r="BT36" s="51">
        <f t="shared" si="191"/>
        <v>21.720000000000002</v>
      </c>
      <c r="BU36" s="51">
        <f t="shared" si="191"/>
        <v>21.72</v>
      </c>
      <c r="BV36" s="51">
        <f t="shared" si="191"/>
        <v>21.72</v>
      </c>
      <c r="BW36" s="51">
        <f t="shared" si="191"/>
        <v>21.720000000000002</v>
      </c>
      <c r="BX36" s="51">
        <f t="shared" si="191"/>
        <v>21.72</v>
      </c>
      <c r="BY36" s="51"/>
      <c r="BZ36" s="19">
        <v>12.870000000000001</v>
      </c>
      <c r="CA36" s="19">
        <f>CA34/CA35/12</f>
        <v>12.87</v>
      </c>
      <c r="CB36" s="51" t="e">
        <f t="shared" ref="CB36:CS36" si="192">CB34/CB35/12</f>
        <v>#DIV/0!</v>
      </c>
      <c r="CC36" s="51">
        <f t="shared" si="192"/>
        <v>17.090000000000003</v>
      </c>
      <c r="CD36" s="51">
        <f t="shared" si="192"/>
        <v>17.09</v>
      </c>
      <c r="CE36" s="51">
        <f t="shared" si="192"/>
        <v>17.09</v>
      </c>
      <c r="CF36" s="51">
        <f t="shared" si="192"/>
        <v>17.09</v>
      </c>
      <c r="CG36" s="51">
        <f t="shared" si="192"/>
        <v>17.089999999999996</v>
      </c>
      <c r="CH36" s="51">
        <f t="shared" si="192"/>
        <v>17.09</v>
      </c>
      <c r="CI36" s="51">
        <f t="shared" si="192"/>
        <v>17.09</v>
      </c>
      <c r="CJ36" s="51">
        <f t="shared" si="192"/>
        <v>17.09</v>
      </c>
      <c r="CK36" s="51">
        <f t="shared" si="192"/>
        <v>17.09</v>
      </c>
      <c r="CL36" s="51">
        <f t="shared" si="192"/>
        <v>17.09</v>
      </c>
      <c r="CM36" s="51">
        <f t="shared" si="192"/>
        <v>17.09</v>
      </c>
      <c r="CN36" s="51">
        <f t="shared" si="192"/>
        <v>17.09</v>
      </c>
      <c r="CO36" s="51">
        <f t="shared" si="192"/>
        <v>17.09</v>
      </c>
      <c r="CP36" s="51">
        <f t="shared" si="192"/>
        <v>17.09</v>
      </c>
      <c r="CQ36" s="51">
        <f t="shared" si="192"/>
        <v>17.09</v>
      </c>
      <c r="CR36" s="51">
        <f t="shared" si="192"/>
        <v>17.09</v>
      </c>
      <c r="CS36" s="51">
        <f t="shared" si="192"/>
        <v>17.090000000000003</v>
      </c>
      <c r="CT36" s="51"/>
      <c r="CU36" s="48">
        <v>16.899999999999999</v>
      </c>
      <c r="CV36" s="49">
        <f>CV34/CV35/12</f>
        <v>16.900000000000002</v>
      </c>
      <c r="CW36" s="51">
        <f>CW34/CW35/12</f>
        <v>16.900000000000002</v>
      </c>
      <c r="CX36" s="50"/>
      <c r="CY36" s="23"/>
      <c r="CZ36" s="23"/>
    </row>
    <row r="37" spans="1:125" s="1" customFormat="1" ht="12.75" customHeight="1">
      <c r="A37" s="10"/>
      <c r="B37" s="10"/>
      <c r="C37" s="10"/>
      <c r="D37" s="10"/>
      <c r="E37" s="10"/>
      <c r="F37" s="10"/>
      <c r="G37" s="10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0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24"/>
      <c r="AK37" s="24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4"/>
      <c r="BB37" s="14"/>
      <c r="BC37" s="14"/>
      <c r="BD37" s="14"/>
      <c r="BE37" s="14"/>
      <c r="BF37" s="24"/>
      <c r="BG37" s="24"/>
      <c r="BH37" s="10"/>
      <c r="BI37" s="10"/>
      <c r="BJ37" s="10"/>
      <c r="BK37" s="10"/>
      <c r="BL37" s="10"/>
      <c r="BM37" s="10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10"/>
      <c r="BZ37" s="14"/>
      <c r="CA37" s="14"/>
      <c r="CB37" s="28"/>
      <c r="CC37" s="29"/>
      <c r="CD37" s="29"/>
      <c r="CE37" s="10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10"/>
      <c r="CR37" s="10"/>
      <c r="CS37" s="10"/>
      <c r="CT37" s="10"/>
      <c r="CU37" s="39"/>
      <c r="CV37" s="10"/>
      <c r="CW37" s="10"/>
      <c r="CX37" s="10"/>
      <c r="CY37" s="10"/>
      <c r="CZ37" s="10"/>
    </row>
    <row r="38" spans="1:125" s="1" customFormat="1" ht="12.75" hidden="1" customHeight="1">
      <c r="A38" s="10"/>
      <c r="B38" s="10"/>
      <c r="C38" s="10"/>
      <c r="D38" s="10"/>
      <c r="E38" s="10"/>
      <c r="F38" s="10"/>
      <c r="G38" s="10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0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24"/>
      <c r="AK38" s="24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4"/>
      <c r="BB38" s="14"/>
      <c r="BC38" s="14"/>
      <c r="BD38" s="14"/>
      <c r="BE38" s="14"/>
      <c r="BF38" s="24"/>
      <c r="BG38" s="24"/>
      <c r="BH38" s="10"/>
      <c r="BI38" s="10"/>
      <c r="BJ38" s="10"/>
      <c r="BK38" s="10"/>
      <c r="BL38" s="10"/>
      <c r="BM38" s="10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10"/>
      <c r="BZ38" s="14"/>
      <c r="CA38" s="14"/>
      <c r="CB38" s="28"/>
      <c r="CC38" s="29"/>
      <c r="CD38" s="29"/>
      <c r="CE38" s="10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10"/>
      <c r="CR38" s="10"/>
      <c r="CS38" s="10"/>
      <c r="CT38" s="10"/>
      <c r="CU38" s="39"/>
      <c r="CV38" s="10"/>
      <c r="CW38" s="10"/>
      <c r="CX38" s="10"/>
      <c r="CY38" s="10"/>
      <c r="CZ38" s="10"/>
    </row>
    <row r="39" spans="1:125" s="1" customFormat="1">
      <c r="A39" s="10"/>
      <c r="B39" s="10"/>
      <c r="C39" s="10"/>
      <c r="D39" s="10"/>
      <c r="E39" s="10"/>
      <c r="F39" s="10"/>
      <c r="G39" s="10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0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4"/>
      <c r="BB39" s="14"/>
      <c r="BC39" s="14"/>
      <c r="BD39" s="14"/>
      <c r="BE39" s="14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4"/>
      <c r="CA39" s="14"/>
      <c r="CB39" s="27"/>
      <c r="CC39" s="29"/>
      <c r="CD39" s="29"/>
      <c r="CE39" s="10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10"/>
      <c r="CR39" s="10"/>
      <c r="CS39" s="10"/>
      <c r="CT39" s="10"/>
      <c r="CU39" s="38"/>
      <c r="CV39" s="10"/>
      <c r="CW39" s="10"/>
      <c r="CX39" s="10"/>
      <c r="CY39" s="10"/>
      <c r="CZ39" s="10"/>
      <c r="DT39"/>
      <c r="DU39"/>
    </row>
    <row r="40" spans="1:125" s="1" customFormat="1">
      <c r="A40" s="10"/>
      <c r="B40" s="10"/>
      <c r="C40" s="10"/>
      <c r="D40" s="10"/>
      <c r="E40" s="10"/>
      <c r="F40" s="10"/>
      <c r="G40" s="10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0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4"/>
      <c r="BB40" s="14"/>
      <c r="BC40" s="14"/>
      <c r="BD40" s="14"/>
      <c r="BE40" s="14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4"/>
      <c r="CA40" s="14"/>
      <c r="CB40" s="27"/>
      <c r="CC40" s="29"/>
      <c r="CD40" s="29"/>
      <c r="CE40" s="10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10"/>
      <c r="CR40" s="10"/>
      <c r="CS40" s="10"/>
      <c r="CT40" s="10"/>
      <c r="CU40" s="38"/>
      <c r="CV40" s="10"/>
      <c r="CW40" s="10"/>
      <c r="CX40" s="10"/>
      <c r="CY40" s="10"/>
      <c r="CZ40" s="10"/>
      <c r="DT40"/>
      <c r="DU40"/>
    </row>
    <row r="41" spans="1:125" s="1" customFormat="1">
      <c r="A41" s="10" t="s">
        <v>0</v>
      </c>
      <c r="B41" s="10">
        <v>12</v>
      </c>
      <c r="C41" s="10"/>
      <c r="D41" s="10"/>
      <c r="E41" s="10"/>
      <c r="F41" s="10"/>
      <c r="G41" s="10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0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4"/>
      <c r="BB41" s="14"/>
      <c r="BC41" s="14"/>
      <c r="BD41" s="14"/>
      <c r="BE41" s="14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4"/>
      <c r="CA41" s="14"/>
      <c r="CB41" s="27"/>
      <c r="CC41" s="29"/>
      <c r="CD41" s="29"/>
      <c r="CE41" s="10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10"/>
      <c r="CR41" s="10"/>
      <c r="CS41" s="10"/>
      <c r="CT41" s="10"/>
      <c r="CU41" s="38"/>
      <c r="CV41" s="10"/>
      <c r="CW41" s="10"/>
      <c r="CX41" s="10"/>
      <c r="CY41" s="10"/>
      <c r="CZ41" s="10"/>
    </row>
    <row r="42" spans="1:125" s="1" customFormat="1">
      <c r="A42" s="10"/>
      <c r="B42" s="10"/>
      <c r="C42" s="10"/>
      <c r="D42" s="10"/>
      <c r="E42" s="10"/>
      <c r="F42" s="10"/>
      <c r="G42" s="10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0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4"/>
      <c r="BB42" s="14"/>
      <c r="BC42" s="14"/>
      <c r="BD42" s="14"/>
      <c r="BE42" s="14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4"/>
      <c r="CA42" s="14"/>
      <c r="CB42" s="27"/>
      <c r="CC42" s="29"/>
      <c r="CD42" s="29"/>
      <c r="CE42" s="10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10"/>
      <c r="CR42" s="10"/>
      <c r="CS42" s="10"/>
      <c r="CT42" s="10"/>
      <c r="CU42" s="38"/>
      <c r="CV42" s="10"/>
      <c r="CW42" s="10"/>
      <c r="CX42" s="10"/>
      <c r="CY42" s="10"/>
      <c r="CZ42" s="10"/>
      <c r="DT42"/>
      <c r="DU42"/>
    </row>
    <row r="43" spans="1:125" s="1" customFormat="1">
      <c r="A43" s="10"/>
      <c r="B43" s="10"/>
      <c r="C43" s="10"/>
      <c r="D43" s="10"/>
      <c r="E43" s="10"/>
      <c r="F43" s="10"/>
      <c r="G43" s="10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0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4"/>
      <c r="BB43" s="14"/>
      <c r="BC43" s="14"/>
      <c r="BD43" s="14"/>
      <c r="BE43" s="14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4"/>
      <c r="CA43" s="14"/>
      <c r="CB43" s="27"/>
      <c r="CC43" s="29"/>
      <c r="CD43" s="29"/>
      <c r="CE43" s="10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10"/>
      <c r="CR43" s="10"/>
      <c r="CS43" s="10"/>
      <c r="CT43" s="10"/>
      <c r="CU43" s="38"/>
      <c r="CV43" s="10"/>
      <c r="CW43" s="10"/>
      <c r="CX43" s="10"/>
      <c r="CY43" s="10"/>
      <c r="CZ43" s="10"/>
      <c r="DT43"/>
      <c r="DU43"/>
    </row>
  </sheetData>
  <mergeCells count="32"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</mergeCells>
  <pageMargins left="0.23622047244094491" right="0.11811023622047245" top="0.23622047244094491" bottom="0.19685039370078741" header="0.31496062992125984" footer="0.11811023622047245"/>
  <pageSetup paperSize="9" scale="6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дома по благоустройству 2015</vt:lpstr>
      <vt:lpstr>Лист1</vt:lpstr>
      <vt:lpstr>'дома по благоустройству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2015-09-14T11:40:55Z</cp:lastPrinted>
  <dcterms:created xsi:type="dcterms:W3CDTF">2013-04-24T10:34:01Z</dcterms:created>
  <dcterms:modified xsi:type="dcterms:W3CDTF">2015-09-14T12:47:06Z</dcterms:modified>
</cp:coreProperties>
</file>